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<sst xmlns="http://schemas.openxmlformats.org/spreadsheetml/2006/main" count="357" uniqueCount="219">
  <si>
    <t xml:space="preserve"> </t>
  </si>
  <si>
    <t>Informacja o stanie mienia komunalnego gminy Krupski Młyn</t>
  </si>
  <si>
    <t>Podział mienia wg grup:</t>
  </si>
  <si>
    <t>Dane o dochodach z mienia komunalnego    </t>
  </si>
  <si>
    <t>      (wartość z naliczenia - składnik eksploatacja)    </t>
  </si>
  <si>
    <t> Aktualnie gmina posiada:</t>
  </si>
  <si>
    <t>Grupa O – Grunty                                                                        </t>
  </si>
  <si>
    <t>-</t>
  </si>
  <si>
    <t>Grupa I – Budynki                                                                                  </t>
  </si>
  <si>
    <t xml:space="preserve">Grupa II – Obiekty inżynierii lądowej i wodnej                        </t>
  </si>
  <si>
    <t xml:space="preserve">Grupa III – Kotły i maszyny energetyczne                                        </t>
  </si>
  <si>
    <t xml:space="preserve">Grupa V – Specjalistyczne maszyny, urządzenia i aparaty             </t>
  </si>
  <si>
    <t xml:space="preserve">Grupa VI – Urządzenia techniczne                                                        </t>
  </si>
  <si>
    <t>Grupa VII – Środki transportu                                                      </t>
  </si>
  <si>
    <t xml:space="preserve">Razem: </t>
  </si>
  <si>
    <t>Razem:</t>
  </si>
  <si>
    <t>     a) sieć wodociągowa – przysiółek Żyłka                                      </t>
  </si>
  <si>
    <t>     b) sieć wodociągowa – ogródki działkowe                               </t>
  </si>
  <si>
    <t xml:space="preserve">     c) sieć wodociągowa – Potępa ul. K.Piecucha                              </t>
  </si>
  <si>
    <t>     d) sieć wodociągowa – Potępa, ul. Szkolna                                  </t>
  </si>
  <si>
    <t xml:space="preserve">     c) ciągnik rolniczy + przyczepa jednoosiowa                            </t>
  </si>
  <si>
    <t>     a) wozy strażackie                                                                                </t>
  </si>
  <si>
    <t xml:space="preserve">     a) gazowa – os. Ziętek bl. Nr 6                                                    </t>
  </si>
  <si>
    <t>     b) w m-ści Krupski Młyn przy ul. Tarnogórskiej                          </t>
  </si>
  <si>
    <t>     a) w m-ści Potępa przy ul. Tarnogórskiej                                     </t>
  </si>
  <si>
    <t>     e) ul. Szkolna                                                                               </t>
  </si>
  <si>
    <t>     d) ul. Mokra                                                                       </t>
  </si>
  <si>
    <t>     c) ul. Polna                                                                                  </t>
  </si>
  <si>
    <t>     b) ul. K. Piecucha                                                                                </t>
  </si>
  <si>
    <t>     a) ul. Zielona                                                                        </t>
  </si>
  <si>
    <t>     e) ul. 1-go Maja w Krupskim Młynie                                    </t>
  </si>
  <si>
    <t>     d) ul. Tarnogórska w Krupskim Młynie                                    </t>
  </si>
  <si>
    <t>     c) ul. Zawadzkiego w Krupskim Młynie                                 </t>
  </si>
  <si>
    <t>     b) osiedle Ziętek bl. 4, 6, 11                                                  </t>
  </si>
  <si>
    <t>     a) osiedle W – 70 w Krupskim Młynie                                    </t>
  </si>
  <si>
    <t>                                                                       </t>
  </si>
  <si>
    <t>     e) sieć wodociągowa – Potępa, ul. Stawowa                            </t>
  </si>
  <si>
    <t xml:space="preserve">      a) ujęcie wody Ziętek</t>
  </si>
  <si>
    <t xml:space="preserve">      b)  ujęcie wody Koty - Wesoła</t>
  </si>
  <si>
    <t/>
  </si>
  <si>
    <t xml:space="preserve">      w Katowicach 30 akcji po 1.000 zł                                                                 </t>
  </si>
  <si>
    <t>-    w PEC „Ciepłogaz” sp. z o.o. z siedzibą w Krupskim Młynie</t>
  </si>
  <si>
    <t>                                                                        Razem:                      </t>
  </si>
  <si>
    <t xml:space="preserve">     w Krupskim Młynie 100 akcji po 100 zł                                           </t>
  </si>
  <si>
    <t>     f) ul. Stawowa                                                                              </t>
  </si>
  <si>
    <t>     g) ul. Sportowa                                                                               </t>
  </si>
  <si>
    <t>     a) ul. Buczka                                                                               </t>
  </si>
  <si>
    <t>     b) ul. Zawadzkiego                                                                               </t>
  </si>
  <si>
    <t>     c) droga dojazdowa do kol. Ziętek                                                                              </t>
  </si>
  <si>
    <t xml:space="preserve">     b) budynek przy ul. Zawadzkiego </t>
  </si>
  <si>
    <t xml:space="preserve">     a) przy ul. Zawadzkiego 1 w Krupskim Młynie</t>
  </si>
  <si>
    <t xml:space="preserve">     b) przy ul. Buczka w Krupskim Młynie</t>
  </si>
  <si>
    <t xml:space="preserve">     a) plac zabaw - Osiedle Ziętek</t>
  </si>
  <si>
    <t>    g) sieć wodociągowa - Potępa, ul. Sportowa                          </t>
  </si>
  <si>
    <t>    h) sieć wodociągowa – Krupski Młyn, ul.Zawadzkiego                            </t>
  </si>
  <si>
    <t xml:space="preserve">     i) sieć wodociągowa - Krupski Młyn, ul. Mickiewicza</t>
  </si>
  <si>
    <t xml:space="preserve">     b) mikrociągnik wraz z kosą                                                                                  </t>
  </si>
  <si>
    <t xml:space="preserve">     b) plac zabaw - Potępa</t>
  </si>
  <si>
    <t xml:space="preserve">     c) miasteczko rowerowe - Krupski Młyn</t>
  </si>
  <si>
    <t xml:space="preserve">     d) ul. Leśna</t>
  </si>
  <si>
    <t>g) budowa placu zabaw w Ziętku i Potępie</t>
  </si>
  <si>
    <t>h) budowa miasteczka rowerowego</t>
  </si>
  <si>
    <t>i) termomodernizacja budynków mieszkalnych</t>
  </si>
  <si>
    <t>j) zakup sprzętu komputerowego</t>
  </si>
  <si>
    <t>l) zakup klimatyzatora</t>
  </si>
  <si>
    <r>
      <t xml:space="preserve">z rokiem poprzednim </t>
    </r>
    <r>
      <rPr>
        <b/>
        <sz val="10"/>
        <rFont val="Arial CE"/>
        <family val="0"/>
      </rPr>
      <t xml:space="preserve">uległa zwiększeniu o: </t>
    </r>
  </si>
  <si>
    <t>ł) wykonanie przyłącza elektoenergetycznego w bud.sportowym</t>
  </si>
  <si>
    <t>-    w Górnośląskiej Agencji Rozwoju i Promocji S.A. z siedzibą</t>
  </si>
  <si>
    <t>-    w Banku Spółdzielczym z siedzibą w Tworogu</t>
  </si>
  <si>
    <t>-    w Agencji Rozwoju Lokalnego „Agrotur” S.A. z siedzibą</t>
  </si>
  <si>
    <t>     f) sieć wodociągowa - Potępa, ul. Tarnogórska                           </t>
  </si>
  <si>
    <t>k) zakup pompy i agregatu pompowego,
    otrzymanie zespołu prądotwórczego</t>
  </si>
  <si>
    <t xml:space="preserve">     150 udziałów po 100 zł                                                                     </t>
  </si>
  <si>
    <t>W skład mienia komunalnego wchodzą grunty, budynki i lokale, budowle, kotłownie, maszyny, urządzenia i aparaty ogólnego zastosowania, urządzenia techniczne, środki transportu oraz narzędzia, przyrządy, ruchomości i wyposażenie</t>
  </si>
  <si>
    <t xml:space="preserve">    na którą składają się:</t>
  </si>
  <si>
    <t xml:space="preserve">     w związku z:</t>
  </si>
  <si>
    <t>1. Dochody z tytułu najmu i dzierżawy lokali użytkowych oraz gruntu</t>
  </si>
  <si>
    <t xml:space="preserve">     d) mikrociągnik z pługiem wirowym do usuwania śniegu</t>
  </si>
  <si>
    <t xml:space="preserve">Wartość mienia gminnego na dzień 31.10.2009 r wynosiła: </t>
  </si>
  <si>
    <t>-   X - XII 2009 r.   </t>
  </si>
  <si>
    <t>e) zakup motopompy</t>
  </si>
  <si>
    <t>d) remont dróg gminnych</t>
  </si>
  <si>
    <t>a) termomodernizacja budynku Zespołu Szkół                 w Krupskim Młynie       </t>
  </si>
  <si>
    <t>b) wykonanie punktów oświetlenia ulicznego</t>
  </si>
  <si>
    <t>c) wymiana odcinków sieci wodociągowej i ogólnospławnej 
oraz modernizacja ujęcia wody w Potępie</t>
  </si>
  <si>
    <t>f) zakup mikrociągnika z pługiem wirnikowym do usuwania śniegu</t>
  </si>
  <si>
    <t>g) zakup sprzętu komputerowego</t>
  </si>
  <si>
    <t xml:space="preserve">h) nieodpłatne nabycie nieruchomości gruntowych </t>
  </si>
  <si>
    <t>i) zwiększenie wartości w związku z wyceną</t>
  </si>
  <si>
    <t xml:space="preserve">     3.165 udziałów po 1.000 zł                                                                        </t>
  </si>
  <si>
    <t>Załącznik Nr 4
do Zarządzenia Nr 0050/30/2011
Wójta Gminy Krupski Młyn
z dnia 30.03.2011 r.</t>
  </si>
  <si>
    <t>Wartość brutto mienia komunalnego na dzień 31 grudnia 2010 r. według ewidencji księgowej</t>
  </si>
  <si>
    <t>wynosi:</t>
  </si>
  <si>
    <t xml:space="preserve">     c) budynek przy ul. Tarnogórskiej w Potępie
         wraz z modernizacją placu centralnego wsi </t>
  </si>
  <si>
    <t>W związku z powyższym wartość mienia komunalnego na dzień 31.12.2010 r.  w porównaniu</t>
  </si>
  <si>
    <t>W okresie od 1 listopada 2009 r. do 31 grudnia 2010 r. dokonano:</t>
  </si>
  <si>
    <t>j) modernizacja centralnego placu wsi w Potępie wraz z budynkiem</t>
  </si>
  <si>
    <t>k) wykonanie oświetlenia boiska głównego i bocznego</t>
  </si>
  <si>
    <t>l) modernizacja ul. Zawadzkiego w Krupskim Młynie</t>
  </si>
  <si>
    <t>ł) wykonanie parkingu przy Zespole Szkolno-Przedszkolnym 
w Potępie</t>
  </si>
  <si>
    <t>b) likwidacją  środków trwałych</t>
  </si>
  <si>
    <t>I.</t>
  </si>
  <si>
    <t>Użytki rolne               </t>
  </si>
  <si>
    <t>Grunty leśne oraz zadrzewione i zakrzewione                                                                        </t>
  </si>
  <si>
    <t>Grunty zabudowane i zurbanizowane                                                           </t>
  </si>
  <si>
    <t xml:space="preserve">Nieużytki                                   </t>
  </si>
  <si>
    <t xml:space="preserve">Grunty pod wodami                                 </t>
  </si>
  <si>
    <t xml:space="preserve">Tereny różne                               </t>
  </si>
  <si>
    <t>1.</t>
  </si>
  <si>
    <t>2.</t>
  </si>
  <si>
    <t>3.</t>
  </si>
  <si>
    <t>4.</t>
  </si>
  <si>
    <t>5.</t>
  </si>
  <si>
    <t>6.</t>
  </si>
  <si>
    <t>Lokale mieszkalne                                                                             </t>
  </si>
  <si>
    <t>Lokale użytkowe                                                                               </t>
  </si>
  <si>
    <t>Budynki mieszkalne                                                                  </t>
  </si>
  <si>
    <t>Budynki mieszkalno – użytkowe                                                        </t>
  </si>
  <si>
    <t>Budynki gospodarcze, magazyny, bunkry, garaże                                    </t>
  </si>
  <si>
    <t>Budynki wielofunkcyjne                                                                       </t>
  </si>
  <si>
    <t>Budynek – barak wraz z lok. socjalnymi                                  </t>
  </si>
  <si>
    <t>Budynek socjalny przy stadionie sportowym wraz z infrastr.           </t>
  </si>
  <si>
    <t>Budynek biurowy                                                                                 </t>
  </si>
  <si>
    <t>Stacje hydroforowe z infrastrukturą techniczną                               </t>
  </si>
  <si>
    <t xml:space="preserve">Oczyszczalnie ścieków z infrastrukturą                                        </t>
  </si>
  <si>
    <t xml:space="preserve">Budynek po byłym ambulatorium                                                               </t>
  </si>
  <si>
    <t>Przystanek autobusowy                                                               </t>
  </si>
  <si>
    <t xml:space="preserve">Budynek Zespółu Szkół w Krupskim Młynie - termomodernizacja                                                                                </t>
  </si>
  <si>
    <t xml:space="preserve">Most drogowy na rzece Stoła w Potępie                                                </t>
  </si>
  <si>
    <t>Most wiszący w Krupskim Młynie                                    </t>
  </si>
  <si>
    <t xml:space="preserve">Kanalizacja sanitarna i deszczowa w m-ści Potępa                </t>
  </si>
  <si>
    <t>Kanalizacja deszczowa przy ul. Tarnogórskiej i Krasickiego</t>
  </si>
  <si>
    <t>Sieci wodociągowe i kanalizacyjne</t>
  </si>
  <si>
    <t>Rurociągi sieci rozdzielczej + węzły ciepłownicze + inne</t>
  </si>
  <si>
    <t>Drogi w m-ści Potępa - utwardzenie</t>
  </si>
  <si>
    <t>Drogi w m-ści Krupski Młyn - utwardzenie</t>
  </si>
  <si>
    <t>Droga pieszo rowerowa w Krupskim Młynie                        </t>
  </si>
  <si>
    <t>Ciąg pieszy w Krupskim Młynie (od transformatora do mostu)</t>
  </si>
  <si>
    <t>Chodniki:</t>
  </si>
  <si>
    <t xml:space="preserve">Parkingi </t>
  </si>
  <si>
    <t>Pozostałe drogi, place, chodniki, kładki                                                          </t>
  </si>
  <si>
    <t xml:space="preserve">Zbiornik retencyjny w m-ści Borowiany  - Odmuchów                                          </t>
  </si>
  <si>
    <t>Pozostała infrastruktura techniczna – gr.II ( latarnie oświetleniowe,</t>
  </si>
  <si>
    <t>Kotłownie:</t>
  </si>
  <si>
    <t>Sprzęt komputerowy                                                              </t>
  </si>
  <si>
    <t>Pozostałe urządzenia – gr IV (pompy, osuszacze,</t>
  </si>
  <si>
    <t xml:space="preserve">wymiennik WP)                                                                            </t>
  </si>
  <si>
    <t>sieci kablowe, ogrodzenia, łapacz piłek)                                          </t>
  </si>
  <si>
    <t>Maszyny, urządzenia techniczne gr. V, VI (kosiarki, telefaks,</t>
  </si>
  <si>
    <t>centr. telefoniczna, klimatyzator, syreny alarmowe)                                                                </t>
  </si>
  <si>
    <t>Środki transportowe</t>
  </si>
  <si>
    <t>Pozostałe przyrządy i wyposażenie (atlas 12 stanowiskowy)</t>
  </si>
  <si>
    <t xml:space="preserve">Budowle sportowe i rekreacyjne </t>
  </si>
  <si>
    <t>Melioracje szczegółowe</t>
  </si>
  <si>
    <t>7.</t>
  </si>
  <si>
    <t>8.</t>
  </si>
  <si>
    <t>9.</t>
  </si>
  <si>
    <t xml:space="preserve">     a) budynek USC przy ul. 1-go Maja</t>
  </si>
  <si>
    <t>10.</t>
  </si>
  <si>
    <t>11.</t>
  </si>
  <si>
    <t>12.</t>
  </si>
  <si>
    <t>13.</t>
  </si>
  <si>
    <t>14.</t>
  </si>
  <si>
    <t>15.</t>
  </si>
  <si>
    <t>w Kr. Młynie                                                                         </t>
  </si>
  <si>
    <t>    j) pozostałe sieci wodociągowe i kanalizacyjne                           </t>
  </si>
  <si>
    <t xml:space="preserve">    k) sieć wodociągowa - Krupski Młyn, ul. Leśmiana </t>
  </si>
  <si>
    <t xml:space="preserve">     l) ujęcie wody dla ogródków działkowych w Potępie przy ul. Zielonej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</si>
  <si>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</si>
  <si>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</si>
  <si>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</si>
  <si>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</si>
  <si>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</si>
  <si>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</si>
  <si>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</si>
  <si>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</si>
  <si>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</si>
  <si>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 xml:space="preserve">     c) w m-ści Krupski Młyn przy kładce - stara brama</t>
  </si>
  <si>
    <t>Kładka dla pieszych w Krupskim Młynie (przy starej bramie)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</si>
  <si>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</si>
  <si>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</si>
  <si>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</si>
  <si>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</si>
  <si>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</si>
  <si>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</si>
  <si>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</si>
  <si>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</si>
  <si>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</si>
  <si>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 xml:space="preserve">Basen kąpielowy w Krupskim Młynie                                                                               </t>
  </si>
  <si>
    <t>Aparatura prądu zmiennego           </t>
  </si>
  <si>
    <t>34.</t>
  </si>
  <si>
    <t>35.</t>
  </si>
  <si>
    <t>36.</t>
  </si>
  <si>
    <t>37.</t>
  </si>
  <si>
    <t>38.</t>
  </si>
  <si>
    <t>39.</t>
  </si>
  <si>
    <t>40.</t>
  </si>
  <si>
    <t>aparaty do wymiany ciepła</t>
  </si>
  <si>
    <t>     h) Żyłka                                                                           </t>
  </si>
  <si>
    <t xml:space="preserve">     f) ul. Powstańców Śląskich (rozdział kanaliz.ogólnospławnej)</t>
  </si>
  <si>
    <t>Wartość zasobów stanowiących własność gminy w rozbiciu na poszczególne budynki    
i budowle, lokale, maszyny, urządzenia, środki transportu oraz pozostałe wyposażenie</t>
  </si>
  <si>
    <t>II</t>
  </si>
  <si>
    <t xml:space="preserve"> Grunty stanowiące własność gminy Krupski Młyn w rozbiciu na:</t>
  </si>
  <si>
    <t xml:space="preserve">1. </t>
  </si>
  <si>
    <r>
      <t>zwiększenia w ewidencji środków trwałych, na podstawie wystawionych dowodów księgowych</t>
    </r>
    <r>
      <rPr>
        <sz val="10"/>
        <rFont val="Arial CE"/>
        <family val="0"/>
      </rPr>
      <t xml:space="preserve">   </t>
    </r>
    <r>
      <rPr>
        <u val="single"/>
        <sz val="10"/>
        <rFont val="Arial CE"/>
        <family val="2"/>
      </rPr>
      <t xml:space="preserve">
na łączną kwotę: </t>
    </r>
  </si>
  <si>
    <t>zmniejszenia w ewidencji środków trwałych na łączną kwotę:</t>
  </si>
  <si>
    <t xml:space="preserve">a) sprzedażą działek oraz lokali mieszkalnych i gospodarczych
    wraz z udziałem ułamkowym gruntu </t>
  </si>
  <si>
    <t>-   I – XII  2010 r.   </t>
  </si>
  <si>
    <t xml:space="preserve">       za okres od 1.10.2009  r. do 31.12.2010 r. </t>
  </si>
  <si>
    <t>stanowiły kwotę:      </t>
  </si>
  <si>
    <t>Krupski Młyn, dnia 30.03.2011</t>
  </si>
  <si>
    <t xml:space="preserve">Grupa VIII – Narzędzia, przyrządy, ruchomości i wyposażenie            </t>
  </si>
  <si>
    <t xml:space="preserve">Grupa IV – Maszyny, urządzenia i aparaty ogólnego zastosowania             </t>
  </si>
  <si>
    <t>w tym:</t>
  </si>
  <si>
    <r>
      <t>W okresie od 1 października 2009 r. do 31 grudnia 2010 r dochody z mienia komunalnego</t>
    </r>
    <r>
      <rPr>
        <b/>
        <sz val="10"/>
        <rFont val="Arial CE"/>
        <family val="0"/>
      </rPr>
      <t>                       </t>
    </r>
  </si>
  <si>
    <t xml:space="preserve">     c) przy Zespole Szkolno-Przedszkolnym w Potępie</t>
  </si>
  <si>
    <t xml:space="preserve">2. Dochody z tytułu użytkowania wieczystego gruntu </t>
  </si>
  <si>
    <t>3. Dochody ze sprzedaży mienia  </t>
  </si>
  <si>
    <t>4. Dochody z tytułu najmu lokali mieszkalnych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</si>
</sst>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.00\ _z_ł"/>
  </numFmts>
  <fonts count="10">
    <font>
      <sz val="10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b/>
      <u val="single"/>
      <sz val="11"/>
      <name val="Arial CE"/>
      <family val="2"/>
    </font>
    <font>
      <b/>
      <sz val="10"/>
      <name val="Arial"/>
      <family val="2"/>
    </font>
    <font>
      <u val="single"/>
      <sz val="11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center"/>
    </xf>
    <xf numFmtId="4" fontId="0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0" xfId="0" applyAlignment="1" quotePrefix="1">
      <alignment horizontal="center"/>
    </xf>
    <xf numFmtId="4" fontId="1" fillId="0" borderId="2" xfId="0" applyNumberFormat="1" applyFont="1" applyBorder="1" applyAlignment="1">
      <alignment horizontal="right"/>
    </xf>
    <xf numFmtId="4" fontId="1" fillId="0" borderId="2" xfId="0" applyNumberFormat="1" applyFont="1" applyBorder="1" applyAlignment="1">
      <alignment/>
    </xf>
    <xf numFmtId="4" fontId="1" fillId="0" borderId="2" xfId="0" applyNumberFormat="1" applyFont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 quotePrefix="1">
      <alignment horizontal="center"/>
    </xf>
    <xf numFmtId="0" fontId="4" fillId="0" borderId="0" xfId="0" applyFont="1" applyAlignment="1">
      <alignment/>
    </xf>
    <xf numFmtId="164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 quotePrefix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 horizontal="right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1" fillId="0" borderId="2" xfId="0" applyNumberFormat="1" applyFont="1" applyBorder="1" applyAlignment="1">
      <alignment horizontal="right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4" fontId="7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left"/>
    </xf>
    <xf numFmtId="4" fontId="0" fillId="0" borderId="0" xfId="0" applyNumberFormat="1" applyFont="1" applyAlignment="1">
      <alignment horizontal="left"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right" wrapText="1"/>
    </xf>
    <xf numFmtId="4" fontId="0" fillId="0" borderId="0" xfId="0" applyNumberFormat="1" applyFont="1" applyAlignment="1">
      <alignment horizontal="right"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 horizontal="center"/>
    </xf>
    <xf numFmtId="4" fontId="4" fillId="0" borderId="0" xfId="0" applyNumberFormat="1" applyFon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0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zeprowadzka\KROCZEK%20K\&#346;RODKI%20TRWA&#321;E\&#346;rodki%20trwa&#322;e%202007%20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wałe 2007"/>
      <sheetName val="Arkusz2"/>
      <sheetName val="Mienie"/>
      <sheetName val="przek.gbp"/>
      <sheetName val="przek.gops"/>
      <sheetName val="przek. gok"/>
    </sheetNames>
    <sheetDataSet>
      <sheetData sheetId="0">
        <row r="57">
          <cell r="J57">
            <v>985525.9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9"/>
  <sheetViews>
    <sheetView tabSelected="1" workbookViewId="0" topLeftCell="A310">
      <selection activeCell="E324" sqref="E324"/>
    </sheetView>
  </sheetViews>
  <sheetFormatPr defaultColWidth="9.00390625" defaultRowHeight="12.75"/>
  <cols>
    <col min="1" max="1" width="4.625" style="20" customWidth="1"/>
    <col min="7" max="7" width="11.25390625" style="0" customWidth="1"/>
    <col min="8" max="8" width="7.625" style="0" customWidth="1"/>
    <col min="9" max="9" width="19.125" style="0" customWidth="1"/>
    <col min="10" max="10" width="12.375" style="0" customWidth="1"/>
    <col min="11" max="11" width="13.125" style="0" bestFit="1" customWidth="1"/>
    <col min="12" max="12" width="10.125" style="0" bestFit="1" customWidth="1"/>
  </cols>
  <sheetData>
    <row r="1" spans="1:10" s="3" customFormat="1" ht="56.25" customHeight="1">
      <c r="A1" s="6"/>
      <c r="G1" s="50" t="s">
        <v>90</v>
      </c>
      <c r="H1" s="50"/>
      <c r="I1" s="50"/>
      <c r="J1" s="32"/>
    </row>
    <row r="2" spans="1:9" s="3" customFormat="1" ht="28.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</row>
    <row r="3" spans="1:9" s="3" customFormat="1" ht="13.5" customHeight="1">
      <c r="A3" s="6"/>
      <c r="B3" s="35"/>
      <c r="C3" s="35"/>
      <c r="D3" s="35"/>
      <c r="E3" s="35"/>
      <c r="F3" s="35"/>
      <c r="G3" s="35"/>
      <c r="H3" s="35"/>
      <c r="I3" s="35"/>
    </row>
    <row r="4" spans="1:9" s="3" customFormat="1" ht="45" customHeight="1">
      <c r="A4" s="46" t="s">
        <v>73</v>
      </c>
      <c r="B4" s="46"/>
      <c r="C4" s="46"/>
      <c r="D4" s="46"/>
      <c r="E4" s="46"/>
      <c r="F4" s="46"/>
      <c r="G4" s="46"/>
      <c r="H4" s="46"/>
      <c r="I4" s="46"/>
    </row>
    <row r="5" spans="1:9" s="3" customFormat="1" ht="11.25" customHeight="1">
      <c r="A5" s="6"/>
      <c r="B5" s="30"/>
      <c r="C5" s="30"/>
      <c r="D5" s="30"/>
      <c r="E5" s="30"/>
      <c r="F5" s="30"/>
      <c r="G5" s="30"/>
      <c r="H5" s="30"/>
      <c r="I5" s="30"/>
    </row>
    <row r="6" spans="1:9" s="3" customFormat="1" ht="16.5" customHeight="1">
      <c r="A6" s="54" t="s">
        <v>91</v>
      </c>
      <c r="B6" s="54"/>
      <c r="C6" s="54"/>
      <c r="D6" s="54"/>
      <c r="E6" s="54"/>
      <c r="F6" s="54"/>
      <c r="G6" s="54"/>
      <c r="H6" s="54"/>
      <c r="I6" s="54"/>
    </row>
    <row r="7" spans="1:9" s="3" customFormat="1" ht="21.75" customHeight="1">
      <c r="A7" s="6"/>
      <c r="B7" s="51"/>
      <c r="C7" s="51"/>
      <c r="D7" s="51"/>
      <c r="E7" s="51"/>
      <c r="F7" s="51"/>
      <c r="G7" s="55" t="s">
        <v>92</v>
      </c>
      <c r="H7" s="5" t="s">
        <v>7</v>
      </c>
      <c r="I7" s="52">
        <f>SUM(I14:I30)</f>
        <v>54584562.800000004</v>
      </c>
    </row>
    <row r="8" s="3" customFormat="1" ht="11.25" customHeight="1">
      <c r="A8" s="6"/>
    </row>
    <row r="9" spans="1:2" s="3" customFormat="1" ht="11.25" customHeight="1">
      <c r="A9" s="6"/>
      <c r="B9" s="3" t="s">
        <v>0</v>
      </c>
    </row>
    <row r="10" s="3" customFormat="1" ht="11.25" customHeight="1">
      <c r="A10" s="6"/>
    </row>
    <row r="11" spans="1:2" s="7" customFormat="1" ht="11.25" customHeight="1">
      <c r="A11" s="56"/>
      <c r="B11" s="7" t="s">
        <v>2</v>
      </c>
    </row>
    <row r="12" s="7" customFormat="1" ht="11.25" customHeight="1">
      <c r="A12" s="56"/>
    </row>
    <row r="13" s="3" customFormat="1" ht="11.25" customHeight="1">
      <c r="A13" s="6"/>
    </row>
    <row r="14" spans="1:9" s="3" customFormat="1" ht="11.25" customHeight="1">
      <c r="A14" s="6"/>
      <c r="B14" s="3" t="s">
        <v>6</v>
      </c>
      <c r="H14" s="5" t="s">
        <v>7</v>
      </c>
      <c r="I14" s="4">
        <v>27477637.19</v>
      </c>
    </row>
    <row r="15" spans="1:9" s="3" customFormat="1" ht="11.25" customHeight="1">
      <c r="A15" s="6"/>
      <c r="H15" s="6"/>
      <c r="I15" s="4"/>
    </row>
    <row r="16" spans="1:9" s="3" customFormat="1" ht="11.25" customHeight="1">
      <c r="A16" s="6"/>
      <c r="B16" s="3" t="s">
        <v>8</v>
      </c>
      <c r="H16" s="5" t="s">
        <v>7</v>
      </c>
      <c r="I16" s="4">
        <v>14651437.61</v>
      </c>
    </row>
    <row r="17" spans="1:9" s="3" customFormat="1" ht="11.25" customHeight="1">
      <c r="A17" s="6"/>
      <c r="H17" s="6"/>
      <c r="I17" s="4"/>
    </row>
    <row r="18" spans="1:9" s="3" customFormat="1" ht="11.25" customHeight="1">
      <c r="A18" s="6"/>
      <c r="B18" s="3" t="s">
        <v>9</v>
      </c>
      <c r="H18" s="5" t="s">
        <v>7</v>
      </c>
      <c r="I18" s="4">
        <v>10500217.57</v>
      </c>
    </row>
    <row r="19" spans="1:9" s="3" customFormat="1" ht="11.25" customHeight="1">
      <c r="A19" s="6"/>
      <c r="H19" s="6"/>
      <c r="I19" s="4"/>
    </row>
    <row r="20" spans="1:9" s="3" customFormat="1" ht="11.25" customHeight="1">
      <c r="A20" s="6"/>
      <c r="B20" s="3" t="s">
        <v>10</v>
      </c>
      <c r="H20" s="5" t="s">
        <v>7</v>
      </c>
      <c r="I20" s="4">
        <v>291949.5</v>
      </c>
    </row>
    <row r="21" spans="1:9" s="3" customFormat="1" ht="11.25" customHeight="1">
      <c r="A21" s="6"/>
      <c r="H21" s="5"/>
      <c r="I21" s="4"/>
    </row>
    <row r="22" spans="1:9" s="3" customFormat="1" ht="11.25" customHeight="1">
      <c r="A22" s="6"/>
      <c r="B22" s="3" t="s">
        <v>212</v>
      </c>
      <c r="H22" s="5" t="s">
        <v>7</v>
      </c>
      <c r="I22" s="4">
        <v>1248188.7</v>
      </c>
    </row>
    <row r="23" spans="1:9" s="3" customFormat="1" ht="11.25" customHeight="1">
      <c r="A23" s="6"/>
      <c r="H23" s="5"/>
      <c r="I23" s="4"/>
    </row>
    <row r="24" spans="1:9" s="3" customFormat="1" ht="11.25" customHeight="1">
      <c r="A24" s="6"/>
      <c r="B24" s="3" t="s">
        <v>11</v>
      </c>
      <c r="H24" s="5" t="s">
        <v>7</v>
      </c>
      <c r="I24" s="4">
        <v>18245.68</v>
      </c>
    </row>
    <row r="25" spans="1:9" s="3" customFormat="1" ht="11.25" customHeight="1">
      <c r="A25" s="6"/>
      <c r="H25" s="5"/>
      <c r="I25" s="4"/>
    </row>
    <row r="26" spans="1:9" s="3" customFormat="1" ht="11.25" customHeight="1">
      <c r="A26" s="6"/>
      <c r="B26" s="3" t="s">
        <v>12</v>
      </c>
      <c r="H26" s="5" t="s">
        <v>7</v>
      </c>
      <c r="I26" s="4">
        <v>233548.34</v>
      </c>
    </row>
    <row r="27" spans="1:8" s="3" customFormat="1" ht="11.25" customHeight="1">
      <c r="A27" s="6"/>
      <c r="H27" s="5"/>
    </row>
    <row r="28" spans="1:9" s="3" customFormat="1" ht="11.25" customHeight="1">
      <c r="A28" s="6"/>
      <c r="B28" s="3" t="s">
        <v>13</v>
      </c>
      <c r="H28" s="5" t="s">
        <v>7</v>
      </c>
      <c r="I28" s="3">
        <v>157338.21</v>
      </c>
    </row>
    <row r="29" spans="1:8" s="3" customFormat="1" ht="11.25" customHeight="1">
      <c r="A29" s="6"/>
      <c r="H29" s="5"/>
    </row>
    <row r="30" spans="1:9" s="3" customFormat="1" ht="11.25" customHeight="1">
      <c r="A30" s="6"/>
      <c r="B30" s="3" t="s">
        <v>211</v>
      </c>
      <c r="H30" s="5" t="s">
        <v>7</v>
      </c>
      <c r="I30" s="3">
        <v>6000</v>
      </c>
    </row>
    <row r="31" spans="1:8" s="3" customFormat="1" ht="11.25" customHeight="1">
      <c r="A31" s="6"/>
      <c r="H31" s="6"/>
    </row>
    <row r="32" spans="1:2" s="3" customFormat="1" ht="11.25" customHeight="1">
      <c r="A32" s="6"/>
      <c r="B32" s="3" t="s">
        <v>0</v>
      </c>
    </row>
    <row r="33" s="3" customFormat="1" ht="11.25" customHeight="1">
      <c r="A33" s="6"/>
    </row>
    <row r="34" spans="1:9" s="3" customFormat="1" ht="14.25" customHeight="1" thickBot="1">
      <c r="A34" s="6"/>
      <c r="C34" s="7"/>
      <c r="D34" s="7"/>
      <c r="E34" s="7"/>
      <c r="F34" s="10" t="s">
        <v>14</v>
      </c>
      <c r="G34" s="11"/>
      <c r="H34" s="12" t="s">
        <v>7</v>
      </c>
      <c r="I34" s="10">
        <f>SUM(I14:I30)</f>
        <v>54584562.800000004</v>
      </c>
    </row>
    <row r="35" s="3" customFormat="1" ht="11.25" customHeight="1">
      <c r="A35" s="6"/>
    </row>
    <row r="36" spans="2:13" ht="12.75">
      <c r="B36" s="8"/>
      <c r="C36" s="8"/>
      <c r="D36" s="8"/>
      <c r="E36" s="8"/>
      <c r="F36" s="8"/>
      <c r="G36" s="8"/>
      <c r="H36" s="8"/>
      <c r="I36" s="8"/>
      <c r="J36" s="1"/>
      <c r="K36" s="1"/>
      <c r="L36" s="1"/>
      <c r="M36" s="1"/>
    </row>
    <row r="37" spans="2:13" ht="12.75" customHeight="1"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12.75" customHeight="1"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12.75">
      <c r="B39" s="1"/>
      <c r="C39" s="1"/>
      <c r="D39" s="1"/>
      <c r="E39" s="1"/>
      <c r="F39" s="1"/>
      <c r="G39" s="1"/>
      <c r="H39" s="1"/>
      <c r="I39" s="1"/>
      <c r="J39" s="13"/>
      <c r="K39" s="1"/>
      <c r="L39" s="1"/>
      <c r="M39" s="1"/>
    </row>
    <row r="40" spans="1:13" ht="12.75" customHeight="1">
      <c r="A40" s="53" t="s">
        <v>101</v>
      </c>
      <c r="B40" s="45" t="s">
        <v>202</v>
      </c>
      <c r="C40" s="45"/>
      <c r="D40" s="45"/>
      <c r="E40" s="45"/>
      <c r="F40" s="45"/>
      <c r="G40" s="45"/>
      <c r="H40" s="45"/>
      <c r="I40" s="45"/>
      <c r="J40" s="13"/>
      <c r="K40" s="1"/>
      <c r="L40" s="1"/>
      <c r="M40" s="1"/>
    </row>
    <row r="41" spans="2:13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1.25" customHeight="1">
      <c r="A43" s="20" t="s">
        <v>108</v>
      </c>
      <c r="B43" s="1" t="s">
        <v>102</v>
      </c>
      <c r="C43" s="1"/>
      <c r="D43" s="1"/>
      <c r="E43" s="1"/>
      <c r="F43" s="1"/>
      <c r="G43" s="1"/>
      <c r="H43" s="9" t="s">
        <v>7</v>
      </c>
      <c r="I43" s="13">
        <f>249848.27+1117599.75+12124+1321126.19+4148341.5+1148814.4+6336+1170</f>
        <v>8005360.109999999</v>
      </c>
      <c r="J43" s="1"/>
      <c r="K43" s="1"/>
      <c r="L43" s="1"/>
      <c r="M43" s="1"/>
    </row>
    <row r="44" spans="2:13" ht="11.25" customHeight="1">
      <c r="B44" s="1"/>
      <c r="C44" s="1"/>
      <c r="D44" s="1"/>
      <c r="E44" s="1"/>
      <c r="F44" s="1"/>
      <c r="G44" s="1"/>
      <c r="H44" s="1"/>
      <c r="I44" s="13"/>
      <c r="J44" s="1"/>
      <c r="K44" s="1"/>
      <c r="L44" s="1"/>
      <c r="M44" s="1"/>
    </row>
    <row r="45" spans="1:13" ht="11.25" customHeight="1">
      <c r="A45" s="20" t="s">
        <v>109</v>
      </c>
      <c r="B45" s="1" t="s">
        <v>103</v>
      </c>
      <c r="C45" s="1"/>
      <c r="D45" s="1"/>
      <c r="E45" s="1"/>
      <c r="F45" s="1"/>
      <c r="G45" s="1"/>
      <c r="H45" s="9" t="s">
        <v>7</v>
      </c>
      <c r="I45" s="13">
        <f>185281.82+6994610.8</f>
        <v>7179892.62</v>
      </c>
      <c r="J45" s="1"/>
      <c r="K45" s="1"/>
      <c r="L45" s="1"/>
      <c r="M45" s="1"/>
    </row>
    <row r="46" ht="11.25" customHeight="1">
      <c r="I46" s="14"/>
    </row>
    <row r="47" spans="1:13" ht="11.25" customHeight="1">
      <c r="A47" s="20" t="s">
        <v>110</v>
      </c>
      <c r="B47" s="1" t="s">
        <v>104</v>
      </c>
      <c r="C47" s="1"/>
      <c r="D47" s="1"/>
      <c r="E47" s="1"/>
      <c r="F47" s="1"/>
      <c r="G47" s="1"/>
      <c r="H47" s="9" t="s">
        <v>7</v>
      </c>
      <c r="I47" s="13">
        <f>1057283.8+4307688+21307+522460.02+2492121.5+2139377.14</f>
        <v>10540237.46</v>
      </c>
      <c r="J47" s="1"/>
      <c r="K47" s="1"/>
      <c r="L47" s="1"/>
      <c r="M47" s="1"/>
    </row>
    <row r="48" ht="11.25" customHeight="1">
      <c r="I48" s="14"/>
    </row>
    <row r="49" spans="1:13" ht="11.25" customHeight="1">
      <c r="A49" s="20" t="s">
        <v>111</v>
      </c>
      <c r="B49" s="1" t="s">
        <v>105</v>
      </c>
      <c r="C49" s="1"/>
      <c r="D49" s="1"/>
      <c r="E49" s="1"/>
      <c r="F49" s="1"/>
      <c r="G49" s="1"/>
      <c r="H49" s="9" t="s">
        <v>7</v>
      </c>
      <c r="I49" s="13">
        <f>19964</f>
        <v>19964</v>
      </c>
      <c r="J49" s="1"/>
      <c r="K49" s="1"/>
      <c r="L49" s="1"/>
      <c r="M49" s="1"/>
    </row>
    <row r="50" ht="11.25" customHeight="1">
      <c r="I50" s="14"/>
    </row>
    <row r="51" spans="1:13" ht="11.25" customHeight="1">
      <c r="A51" s="20" t="s">
        <v>112</v>
      </c>
      <c r="B51" s="1" t="s">
        <v>106</v>
      </c>
      <c r="C51" s="1"/>
      <c r="D51" s="1"/>
      <c r="E51" s="1"/>
      <c r="F51" s="1"/>
      <c r="G51" s="1"/>
      <c r="H51" s="9" t="s">
        <v>7</v>
      </c>
      <c r="I51" s="13">
        <f>462418</f>
        <v>462418</v>
      </c>
      <c r="J51" s="1"/>
      <c r="K51" s="1"/>
      <c r="L51" s="1"/>
      <c r="M51" s="1"/>
    </row>
    <row r="52" spans="2:13" ht="11.25" customHeight="1">
      <c r="B52" s="1"/>
      <c r="C52" s="1"/>
      <c r="D52" s="1"/>
      <c r="E52" s="1"/>
      <c r="F52" s="1"/>
      <c r="G52" s="1"/>
      <c r="H52" s="9"/>
      <c r="I52" s="13"/>
      <c r="J52" s="1"/>
      <c r="K52" s="1"/>
      <c r="L52" s="1"/>
      <c r="M52" s="1"/>
    </row>
    <row r="53" spans="1:13" ht="11.25" customHeight="1">
      <c r="A53" s="20" t="s">
        <v>113</v>
      </c>
      <c r="B53" s="1" t="s">
        <v>107</v>
      </c>
      <c r="C53" s="1"/>
      <c r="D53" s="1"/>
      <c r="E53" s="1"/>
      <c r="F53" s="1"/>
      <c r="G53" s="1"/>
      <c r="H53" s="9" t="s">
        <v>7</v>
      </c>
      <c r="I53" s="13">
        <f>1269765</f>
        <v>1269765</v>
      </c>
      <c r="J53" s="1"/>
      <c r="K53" s="1"/>
      <c r="L53" s="1"/>
      <c r="M53" s="1"/>
    </row>
    <row r="54" spans="2:13" ht="11.25" customHeight="1">
      <c r="B54" s="1"/>
      <c r="C54" s="1"/>
      <c r="D54" s="1"/>
      <c r="E54" s="1"/>
      <c r="F54" s="1"/>
      <c r="G54" s="1"/>
      <c r="H54" s="9"/>
      <c r="I54" s="13"/>
      <c r="J54" s="1"/>
      <c r="K54" s="1"/>
      <c r="L54" s="1"/>
      <c r="M54" s="1"/>
    </row>
    <row r="55" ht="12.75">
      <c r="I55" s="14"/>
    </row>
    <row r="56" spans="2:13" ht="12.75" customHeight="1" thickBot="1">
      <c r="B56" s="1"/>
      <c r="C56" s="1"/>
      <c r="D56" s="1"/>
      <c r="E56" s="1"/>
      <c r="F56" s="15" t="s">
        <v>15</v>
      </c>
      <c r="G56" s="15"/>
      <c r="H56" s="17" t="s">
        <v>7</v>
      </c>
      <c r="I56" s="16">
        <f>I43+I45+I47+I49+I51+I53</f>
        <v>27477637.19</v>
      </c>
      <c r="J56" s="1"/>
      <c r="K56" s="1"/>
      <c r="L56" s="1"/>
      <c r="M56" s="1"/>
    </row>
    <row r="58" spans="1:9" s="59" customFormat="1" ht="39" customHeight="1">
      <c r="A58" s="60" t="s">
        <v>201</v>
      </c>
      <c r="B58" s="58" t="s">
        <v>200</v>
      </c>
      <c r="C58" s="58"/>
      <c r="D58" s="58"/>
      <c r="E58" s="58"/>
      <c r="F58" s="58"/>
      <c r="G58" s="58"/>
      <c r="H58" s="58"/>
      <c r="I58" s="58"/>
    </row>
    <row r="61" spans="1:13" ht="12.75" customHeight="1">
      <c r="A61" s="20" t="s">
        <v>108</v>
      </c>
      <c r="B61" s="1" t="s">
        <v>114</v>
      </c>
      <c r="C61" s="1"/>
      <c r="D61" s="1"/>
      <c r="E61" s="1"/>
      <c r="F61" s="1"/>
      <c r="G61" s="1"/>
      <c r="H61" s="9" t="s">
        <v>7</v>
      </c>
      <c r="I61" s="13">
        <f>1661522.54-15554-22534</f>
        <v>1623434.54</v>
      </c>
      <c r="K61" s="1"/>
      <c r="L61" s="1"/>
      <c r="M61" s="1"/>
    </row>
    <row r="62" spans="2:13" ht="12.75">
      <c r="B62" s="1"/>
      <c r="C62" s="1"/>
      <c r="D62" s="1"/>
      <c r="E62" s="1"/>
      <c r="F62" s="1"/>
      <c r="G62" s="1"/>
      <c r="H62" s="1"/>
      <c r="I62" s="13"/>
      <c r="J62" s="1"/>
      <c r="K62" s="1"/>
      <c r="L62" s="1"/>
      <c r="M62" s="1"/>
    </row>
    <row r="63" spans="1:13" ht="12.75" customHeight="1">
      <c r="A63" s="20" t="s">
        <v>109</v>
      </c>
      <c r="B63" s="1" t="s">
        <v>115</v>
      </c>
      <c r="C63" s="1"/>
      <c r="D63" s="1"/>
      <c r="E63" s="1"/>
      <c r="F63" s="1"/>
      <c r="G63" s="1"/>
      <c r="H63" s="9" t="s">
        <v>7</v>
      </c>
      <c r="I63" s="13">
        <v>126175</v>
      </c>
      <c r="J63" s="1"/>
      <c r="K63" s="1"/>
      <c r="L63" s="1"/>
      <c r="M63" s="1"/>
    </row>
    <row r="64" spans="2:13" ht="12.75">
      <c r="B64" s="1"/>
      <c r="C64" s="1"/>
      <c r="D64" s="1"/>
      <c r="E64" s="1"/>
      <c r="F64" s="1"/>
      <c r="G64" s="1"/>
      <c r="H64" s="1"/>
      <c r="I64" s="13"/>
      <c r="J64" s="1"/>
      <c r="K64" s="1"/>
      <c r="L64" s="1"/>
      <c r="M64" s="1"/>
    </row>
    <row r="65" spans="1:13" ht="12.75" customHeight="1">
      <c r="A65" s="20" t="s">
        <v>110</v>
      </c>
      <c r="B65" s="1" t="s">
        <v>116</v>
      </c>
      <c r="C65" s="1"/>
      <c r="D65" s="1"/>
      <c r="E65" s="1"/>
      <c r="F65" s="1"/>
      <c r="G65" s="1"/>
      <c r="H65" s="9" t="s">
        <v>7</v>
      </c>
      <c r="I65" s="13">
        <f>5845658.36-2567+34766.63-34138-33369-2218.3-40835-40835+79498.38</f>
        <v>5805961.07</v>
      </c>
      <c r="K65" s="1"/>
      <c r="L65" s="1"/>
      <c r="M65" s="1"/>
    </row>
    <row r="66" spans="2:13" ht="12.75">
      <c r="B66" s="1"/>
      <c r="C66" s="1"/>
      <c r="D66" s="1"/>
      <c r="E66" s="1"/>
      <c r="F66" s="1"/>
      <c r="G66" s="1"/>
      <c r="H66" s="1"/>
      <c r="I66" s="13"/>
      <c r="J66" s="1"/>
      <c r="K66" s="1"/>
      <c r="L66" s="1"/>
      <c r="M66" s="1"/>
    </row>
    <row r="67" spans="1:13" ht="12.75" customHeight="1">
      <c r="A67" s="20" t="s">
        <v>111</v>
      </c>
      <c r="B67" s="1" t="s">
        <v>117</v>
      </c>
      <c r="C67" s="1"/>
      <c r="D67" s="1"/>
      <c r="E67" s="1"/>
      <c r="F67" s="1"/>
      <c r="G67" s="1"/>
      <c r="H67" s="9" t="s">
        <v>7</v>
      </c>
      <c r="I67" s="13">
        <f>221189.66-7205</f>
        <v>213984.66</v>
      </c>
      <c r="J67" s="1"/>
      <c r="K67" s="1"/>
      <c r="L67" s="1"/>
      <c r="M67" s="1"/>
    </row>
    <row r="68" spans="2:13" ht="12.75">
      <c r="B68" s="1"/>
      <c r="C68" s="1"/>
      <c r="D68" s="1"/>
      <c r="E68" s="1"/>
      <c r="F68" s="1"/>
      <c r="G68" s="1"/>
      <c r="H68" s="1"/>
      <c r="I68" s="13"/>
      <c r="J68" s="1"/>
      <c r="K68" s="1"/>
      <c r="L68" s="1"/>
      <c r="M68" s="1"/>
    </row>
    <row r="69" spans="1:13" ht="12.75" customHeight="1">
      <c r="A69" s="20" t="s">
        <v>112</v>
      </c>
      <c r="B69" s="1" t="s">
        <v>118</v>
      </c>
      <c r="C69" s="1"/>
      <c r="D69" s="1"/>
      <c r="E69" s="1"/>
      <c r="F69" s="1"/>
      <c r="G69" s="1"/>
      <c r="H69" s="9" t="s">
        <v>7</v>
      </c>
      <c r="I69" s="13">
        <f>50934.29+2006-1868-2042.67-2775-666-666</f>
        <v>44922.62</v>
      </c>
      <c r="K69" s="1"/>
      <c r="L69" s="1"/>
      <c r="M69" s="1"/>
    </row>
    <row r="70" spans="2:13" ht="12.75">
      <c r="B70" s="1"/>
      <c r="C70" s="1"/>
      <c r="D70" s="1"/>
      <c r="E70" s="1"/>
      <c r="F70" s="1"/>
      <c r="G70" s="1"/>
      <c r="H70" s="1"/>
      <c r="I70" s="13"/>
      <c r="J70" s="1"/>
      <c r="K70" s="1"/>
      <c r="L70" s="1"/>
      <c r="M70" s="1"/>
    </row>
    <row r="71" spans="1:13" ht="12.75" customHeight="1">
      <c r="A71" s="20" t="s">
        <v>113</v>
      </c>
      <c r="B71" s="1" t="s">
        <v>119</v>
      </c>
      <c r="C71" s="1"/>
      <c r="D71" s="1"/>
      <c r="E71" s="1"/>
      <c r="F71" s="1"/>
      <c r="G71" s="1"/>
      <c r="H71" s="9"/>
      <c r="I71" s="13"/>
      <c r="J71" s="1"/>
      <c r="K71" s="1"/>
      <c r="L71" s="1"/>
      <c r="M71" s="1"/>
    </row>
    <row r="72" spans="2:13" ht="12.75" customHeight="1">
      <c r="B72" s="1"/>
      <c r="C72" s="1"/>
      <c r="D72" s="1"/>
      <c r="E72" s="1"/>
      <c r="F72" s="1"/>
      <c r="G72" s="1"/>
      <c r="H72" s="9"/>
      <c r="I72" s="13"/>
      <c r="J72" s="1"/>
      <c r="K72" s="1"/>
      <c r="L72" s="1"/>
      <c r="M72" s="1"/>
    </row>
    <row r="73" spans="2:13" ht="12.75" customHeight="1">
      <c r="B73" s="1" t="s">
        <v>157</v>
      </c>
      <c r="C73" s="1"/>
      <c r="D73" s="1"/>
      <c r="E73" s="1"/>
      <c r="F73" s="1"/>
      <c r="G73" s="1"/>
      <c r="H73" s="9" t="s">
        <v>7</v>
      </c>
      <c r="I73" s="13">
        <v>243108</v>
      </c>
      <c r="J73" s="1"/>
      <c r="K73" s="1"/>
      <c r="L73" s="1"/>
      <c r="M73" s="1"/>
    </row>
    <row r="74" spans="2:13" ht="12.75" customHeight="1">
      <c r="B74" s="1"/>
      <c r="C74" s="1"/>
      <c r="D74" s="1"/>
      <c r="E74" s="1"/>
      <c r="F74" s="1"/>
      <c r="G74" s="1"/>
      <c r="H74" s="9"/>
      <c r="I74" s="13"/>
      <c r="J74" s="1"/>
      <c r="K74" s="1"/>
      <c r="L74" s="1"/>
      <c r="M74" s="1"/>
    </row>
    <row r="75" spans="2:13" ht="12.75" customHeight="1">
      <c r="B75" s="1" t="s">
        <v>49</v>
      </c>
      <c r="C75" s="1"/>
      <c r="D75" s="1"/>
      <c r="E75" s="1"/>
      <c r="F75" s="1"/>
      <c r="G75" s="1"/>
      <c r="H75" s="9" t="s">
        <v>7</v>
      </c>
      <c r="I75" s="13">
        <f>'[1]trwałe 2007'!$J$57</f>
        <v>985525.9</v>
      </c>
      <c r="J75" s="1"/>
      <c r="K75" s="1"/>
      <c r="L75" s="1"/>
      <c r="M75" s="1"/>
    </row>
    <row r="76" spans="2:13" ht="12.75" customHeight="1">
      <c r="B76" s="1"/>
      <c r="C76" s="1"/>
      <c r="D76" s="1"/>
      <c r="E76" s="1"/>
      <c r="F76" s="1"/>
      <c r="G76" s="1"/>
      <c r="H76" s="9"/>
      <c r="I76" s="13"/>
      <c r="J76" s="1"/>
      <c r="K76" s="1"/>
      <c r="L76" s="1"/>
      <c r="M76" s="1"/>
    </row>
    <row r="77" spans="2:13" ht="24.75" customHeight="1">
      <c r="B77" s="39" t="s">
        <v>93</v>
      </c>
      <c r="C77" s="39"/>
      <c r="D77" s="39"/>
      <c r="E77" s="39"/>
      <c r="F77" s="39"/>
      <c r="G77" s="1"/>
      <c r="H77" s="9" t="s">
        <v>7</v>
      </c>
      <c r="I77" s="13">
        <f>796550+603568.97</f>
        <v>1400118.97</v>
      </c>
      <c r="J77" s="1"/>
      <c r="K77" s="1"/>
      <c r="L77" s="1"/>
      <c r="M77" s="1"/>
    </row>
    <row r="78" spans="2:13" ht="12.75" customHeight="1">
      <c r="B78" s="1"/>
      <c r="C78" s="1"/>
      <c r="D78" s="1"/>
      <c r="E78" s="1"/>
      <c r="F78" s="1"/>
      <c r="G78" s="1"/>
      <c r="H78" s="9"/>
      <c r="I78" s="13"/>
      <c r="J78" s="1"/>
      <c r="K78" s="1"/>
      <c r="L78" s="1"/>
      <c r="M78" s="1"/>
    </row>
    <row r="79" spans="1:13" ht="12.75" customHeight="1">
      <c r="A79" s="20" t="s">
        <v>154</v>
      </c>
      <c r="B79" s="1" t="s">
        <v>120</v>
      </c>
      <c r="C79" s="1"/>
      <c r="D79" s="1"/>
      <c r="E79" s="1"/>
      <c r="F79" s="1"/>
      <c r="G79" s="1"/>
      <c r="H79" s="9" t="s">
        <v>7</v>
      </c>
      <c r="I79" s="13">
        <v>54950</v>
      </c>
      <c r="J79" s="1"/>
      <c r="K79" s="1"/>
      <c r="L79" s="1"/>
      <c r="M79" s="1"/>
    </row>
    <row r="80" spans="2:13" ht="12.75">
      <c r="B80" s="1"/>
      <c r="C80" s="1"/>
      <c r="D80" s="1"/>
      <c r="E80" s="1"/>
      <c r="F80" s="1"/>
      <c r="G80" s="1"/>
      <c r="H80" s="1"/>
      <c r="I80" s="13"/>
      <c r="J80" s="1"/>
      <c r="K80" s="1"/>
      <c r="L80" s="1"/>
      <c r="M80" s="1"/>
    </row>
    <row r="81" spans="1:13" ht="12.75" customHeight="1">
      <c r="A81" s="20" t="s">
        <v>155</v>
      </c>
      <c r="B81" s="1" t="s">
        <v>121</v>
      </c>
      <c r="C81" s="1"/>
      <c r="D81" s="1"/>
      <c r="E81" s="1"/>
      <c r="F81" s="1"/>
      <c r="G81" s="1"/>
      <c r="H81" s="9" t="s">
        <v>7</v>
      </c>
      <c r="I81" s="13">
        <f>883173.44+17172+17496+6696+3456+154115.33</f>
        <v>1082108.77</v>
      </c>
      <c r="J81" s="1"/>
      <c r="K81" s="1"/>
      <c r="L81" s="1"/>
      <c r="M81" s="1"/>
    </row>
    <row r="82" spans="2:13" ht="12.75">
      <c r="B82" s="1"/>
      <c r="C82" s="1"/>
      <c r="D82" s="1"/>
      <c r="E82" s="1"/>
      <c r="F82" s="1"/>
      <c r="G82" s="1"/>
      <c r="H82" s="1"/>
      <c r="I82" s="13"/>
      <c r="J82" s="1"/>
      <c r="K82" s="1"/>
      <c r="L82" s="13">
        <f>SUM(I61:I79)+I83+I85</f>
        <v>11511890.160000002</v>
      </c>
      <c r="M82" s="1"/>
    </row>
    <row r="83" spans="1:13" ht="12.75" customHeight="1">
      <c r="A83" s="20" t="s">
        <v>156</v>
      </c>
      <c r="B83" s="1" t="s">
        <v>122</v>
      </c>
      <c r="C83" s="1"/>
      <c r="D83" s="1"/>
      <c r="E83" s="1"/>
      <c r="F83" s="1"/>
      <c r="G83" s="1"/>
      <c r="H83" s="9" t="s">
        <v>7</v>
      </c>
      <c r="I83" s="13">
        <v>652650.88</v>
      </c>
      <c r="J83" s="1"/>
      <c r="K83" s="1"/>
      <c r="L83" s="13">
        <f>SUM(I61:I79)+I83+105924.63+177946.93+I85+8472.07+38294.23+11709.82+5861.91+883173.44-905.19</f>
        <v>12742368.000000004</v>
      </c>
      <c r="M83" s="1"/>
    </row>
    <row r="84" spans="2:13" ht="12.75" customHeight="1">
      <c r="B84" s="1"/>
      <c r="C84" s="1"/>
      <c r="D84" s="1"/>
      <c r="E84" s="1"/>
      <c r="F84" s="1"/>
      <c r="G84" s="1"/>
      <c r="H84" s="9"/>
      <c r="I84" s="13"/>
      <c r="J84" s="1"/>
      <c r="K84" s="1"/>
      <c r="L84" s="13"/>
      <c r="M84" s="1"/>
    </row>
    <row r="85" spans="1:13" ht="12.75" customHeight="1">
      <c r="A85" s="20" t="s">
        <v>158</v>
      </c>
      <c r="B85" s="1" t="s">
        <v>125</v>
      </c>
      <c r="C85" s="1"/>
      <c r="D85" s="1"/>
      <c r="E85" s="1"/>
      <c r="F85" s="1"/>
      <c r="G85" s="1"/>
      <c r="H85" s="9" t="s">
        <v>7</v>
      </c>
      <c r="I85" s="13">
        <v>361058.52</v>
      </c>
      <c r="J85" s="1"/>
      <c r="K85" s="1"/>
      <c r="L85" s="1"/>
      <c r="M85" s="1"/>
    </row>
    <row r="86" spans="2:13" ht="12.75" customHeight="1">
      <c r="B86" s="1"/>
      <c r="C86" s="1"/>
      <c r="D86" s="1"/>
      <c r="E86" s="1"/>
      <c r="F86" s="1"/>
      <c r="G86" s="1"/>
      <c r="H86" s="9"/>
      <c r="I86" s="13"/>
      <c r="J86" s="1"/>
      <c r="K86" s="1"/>
      <c r="L86" s="13"/>
      <c r="M86" s="1"/>
    </row>
    <row r="87" spans="1:13" ht="12.75" customHeight="1">
      <c r="A87" s="20" t="s">
        <v>159</v>
      </c>
      <c r="B87" s="1" t="s">
        <v>127</v>
      </c>
      <c r="C87" s="1"/>
      <c r="D87" s="1"/>
      <c r="E87" s="1"/>
      <c r="F87" s="1"/>
      <c r="G87" s="1"/>
      <c r="H87" s="9" t="s">
        <v>7</v>
      </c>
      <c r="I87" s="13">
        <f>1543904.75+365164.57</f>
        <v>1909069.32</v>
      </c>
      <c r="J87" s="1"/>
      <c r="K87" s="1"/>
      <c r="L87" s="1"/>
      <c r="M87" s="1"/>
    </row>
    <row r="88" spans="2:13" ht="12.75">
      <c r="B88" s="1"/>
      <c r="C88" s="1"/>
      <c r="D88" s="1"/>
      <c r="E88" s="1"/>
      <c r="F88" s="1"/>
      <c r="G88" s="1"/>
      <c r="H88" s="1"/>
      <c r="I88" s="13"/>
      <c r="J88" s="1"/>
      <c r="K88" s="1"/>
      <c r="L88" s="1"/>
      <c r="M88" s="1"/>
    </row>
    <row r="89" spans="1:13" ht="12.75" customHeight="1">
      <c r="A89" s="20" t="s">
        <v>160</v>
      </c>
      <c r="B89" s="1" t="s">
        <v>123</v>
      </c>
      <c r="C89" s="1"/>
      <c r="D89" s="1"/>
      <c r="E89" s="1"/>
      <c r="F89" s="1"/>
      <c r="G89" s="1"/>
      <c r="H89" s="9" t="s">
        <v>7</v>
      </c>
      <c r="I89" s="13">
        <f>383864+385031.18-1586.46-3366.22</f>
        <v>763942.5</v>
      </c>
      <c r="J89" s="1"/>
      <c r="K89" s="1"/>
      <c r="L89" s="1"/>
      <c r="M89" s="1"/>
    </row>
    <row r="90" spans="2:13" ht="12.75">
      <c r="B90" s="1"/>
      <c r="C90" s="1"/>
      <c r="D90" s="1"/>
      <c r="E90" s="1"/>
      <c r="F90" s="1"/>
      <c r="G90" s="1"/>
      <c r="H90" s="1"/>
      <c r="I90" s="13"/>
      <c r="J90" s="1"/>
      <c r="K90" s="1"/>
      <c r="L90" s="1"/>
      <c r="M90" s="1"/>
    </row>
    <row r="91" spans="1:13" ht="12.75" customHeight="1">
      <c r="A91" s="20" t="s">
        <v>161</v>
      </c>
      <c r="B91" s="1" t="s">
        <v>124</v>
      </c>
      <c r="C91" s="1"/>
      <c r="D91" s="1"/>
      <c r="E91" s="1"/>
      <c r="F91" s="1"/>
      <c r="G91" s="1"/>
      <c r="H91" s="9" t="s">
        <v>7</v>
      </c>
      <c r="I91" s="13">
        <f>1319408-3082.6-3082.6</f>
        <v>1313242.7999999998</v>
      </c>
      <c r="J91" s="1">
        <f>177946.93+34943.94+129740+2949+40080.4+3919.06+10061.43+8976+35070+1567+48000+229676.74+182227</f>
        <v>905157.5</v>
      </c>
      <c r="K91" s="1"/>
      <c r="L91" s="1"/>
      <c r="M91" s="1"/>
    </row>
    <row r="92" spans="2:13" ht="12.75">
      <c r="B92" s="1"/>
      <c r="C92" s="1"/>
      <c r="D92" s="1"/>
      <c r="E92" s="1"/>
      <c r="F92" s="1"/>
      <c r="G92" s="1"/>
      <c r="H92" s="1"/>
      <c r="I92" s="13"/>
      <c r="J92" s="1"/>
      <c r="K92" s="1"/>
      <c r="L92" s="1"/>
      <c r="M92" s="1"/>
    </row>
    <row r="93" spans="1:13" ht="12.75" customHeight="1">
      <c r="A93" s="20" t="s">
        <v>162</v>
      </c>
      <c r="B93" s="1" t="s">
        <v>130</v>
      </c>
      <c r="C93" s="1"/>
      <c r="D93" s="1"/>
      <c r="E93" s="1"/>
      <c r="F93" s="1"/>
      <c r="G93" s="1"/>
      <c r="H93" s="9" t="s">
        <v>7</v>
      </c>
      <c r="I93" s="13">
        <f>814451.45+1347174.76+42800</f>
        <v>2204426.21</v>
      </c>
      <c r="J93" s="1"/>
      <c r="K93" s="1"/>
      <c r="L93" s="1"/>
      <c r="M93" s="1"/>
    </row>
    <row r="94" spans="2:13" ht="12.75" customHeight="1">
      <c r="B94" s="1"/>
      <c r="C94" s="1"/>
      <c r="D94" s="1"/>
      <c r="E94" s="1"/>
      <c r="F94" s="1"/>
      <c r="G94" s="1"/>
      <c r="H94" s="9"/>
      <c r="I94" s="13"/>
      <c r="J94" s="1"/>
      <c r="K94" s="1"/>
      <c r="L94" s="1"/>
      <c r="M94" s="1"/>
    </row>
    <row r="95" spans="1:13" ht="12.75" customHeight="1">
      <c r="A95" s="20" t="s">
        <v>163</v>
      </c>
      <c r="B95" s="1" t="s">
        <v>131</v>
      </c>
      <c r="C95" s="1"/>
      <c r="D95" s="1"/>
      <c r="E95" s="1"/>
      <c r="F95" s="1"/>
      <c r="G95" s="1"/>
      <c r="H95" s="1"/>
      <c r="I95" s="13"/>
      <c r="J95" s="1"/>
      <c r="K95" s="1"/>
      <c r="L95" s="1"/>
      <c r="M95" s="1"/>
    </row>
    <row r="96" spans="2:13" ht="12.75" customHeight="1">
      <c r="B96" s="1" t="s">
        <v>164</v>
      </c>
      <c r="C96" s="1"/>
      <c r="D96" s="1"/>
      <c r="E96" s="1"/>
      <c r="F96" s="1"/>
      <c r="G96" s="1"/>
      <c r="H96" s="9" t="s">
        <v>7</v>
      </c>
      <c r="I96">
        <v>94678</v>
      </c>
      <c r="J96" s="1">
        <v>94678</v>
      </c>
      <c r="K96" s="13">
        <f>39319.28+14103.72+4870+23591+5457+2612.52</f>
        <v>89953.52</v>
      </c>
      <c r="L96" s="1"/>
      <c r="M96" s="1"/>
    </row>
    <row r="97" spans="2:13" ht="12.75" customHeight="1">
      <c r="B97" s="1"/>
      <c r="C97" s="1"/>
      <c r="D97" s="1"/>
      <c r="E97" s="1"/>
      <c r="F97" s="1"/>
      <c r="G97" s="1"/>
      <c r="H97" s="9"/>
      <c r="J97" s="1"/>
      <c r="K97" s="13"/>
      <c r="L97" s="1"/>
      <c r="M97" s="1"/>
    </row>
    <row r="98" spans="1:13" ht="12.75" customHeight="1">
      <c r="A98" s="20" t="s">
        <v>168</v>
      </c>
      <c r="B98" s="1" t="s">
        <v>132</v>
      </c>
      <c r="C98" s="1"/>
      <c r="D98" s="1"/>
      <c r="E98" s="1"/>
      <c r="F98" s="1"/>
      <c r="G98" s="1"/>
      <c r="H98" s="1"/>
      <c r="I98" s="13"/>
      <c r="J98" s="1"/>
      <c r="K98" s="1"/>
      <c r="L98" s="1"/>
      <c r="M98" s="1"/>
    </row>
    <row r="99" spans="2:13" ht="12.75">
      <c r="B99" s="1"/>
      <c r="C99" s="1"/>
      <c r="D99" s="1"/>
      <c r="E99" s="1"/>
      <c r="F99" s="1"/>
      <c r="G99" s="1"/>
      <c r="H99" s="1"/>
      <c r="I99" s="13"/>
      <c r="J99" s="1"/>
      <c r="K99" s="1"/>
      <c r="L99" s="1"/>
      <c r="M99" s="1"/>
    </row>
    <row r="100" spans="2:13" ht="12.75" customHeight="1">
      <c r="B100" s="1" t="s">
        <v>16</v>
      </c>
      <c r="C100" s="1"/>
      <c r="D100" s="1"/>
      <c r="E100" s="1"/>
      <c r="F100" s="1"/>
      <c r="G100" s="1"/>
      <c r="H100" s="9" t="s">
        <v>7</v>
      </c>
      <c r="I100" s="13">
        <v>473688</v>
      </c>
      <c r="J100" s="1"/>
      <c r="K100" s="1"/>
      <c r="L100" s="1"/>
      <c r="M100" s="1"/>
    </row>
    <row r="101" spans="2:13" ht="12.75">
      <c r="B101" s="1"/>
      <c r="C101" s="1"/>
      <c r="D101" s="1"/>
      <c r="E101" s="1"/>
      <c r="F101" s="1"/>
      <c r="G101" s="1"/>
      <c r="H101" s="1"/>
      <c r="I101" s="13"/>
      <c r="J101" s="1"/>
      <c r="K101" s="1"/>
      <c r="L101" s="1"/>
      <c r="M101" s="1"/>
    </row>
    <row r="102" spans="2:13" ht="12.75" customHeight="1">
      <c r="B102" s="1" t="s">
        <v>17</v>
      </c>
      <c r="C102" s="1"/>
      <c r="D102" s="1"/>
      <c r="E102" s="1"/>
      <c r="F102" s="1"/>
      <c r="G102" s="1"/>
      <c r="H102" s="9" t="s">
        <v>7</v>
      </c>
      <c r="I102" s="13">
        <v>4000</v>
      </c>
      <c r="J102" s="1"/>
      <c r="K102" s="1"/>
      <c r="L102" s="1"/>
      <c r="M102" s="1"/>
    </row>
    <row r="103" spans="2:13" ht="12.75">
      <c r="B103" s="1"/>
      <c r="C103" s="1"/>
      <c r="D103" s="1"/>
      <c r="E103" s="1"/>
      <c r="F103" s="1"/>
      <c r="G103" s="1"/>
      <c r="H103" s="1"/>
      <c r="I103" s="13"/>
      <c r="J103" s="1"/>
      <c r="K103" s="1"/>
      <c r="L103" s="1"/>
      <c r="M103" s="1"/>
    </row>
    <row r="104" spans="2:13" ht="12.75" customHeight="1">
      <c r="B104" s="1" t="s">
        <v>18</v>
      </c>
      <c r="C104" s="1"/>
      <c r="D104" s="1"/>
      <c r="E104" s="1"/>
      <c r="F104" s="1"/>
      <c r="G104" s="1"/>
      <c r="H104" s="9" t="s">
        <v>7</v>
      </c>
      <c r="I104" s="13">
        <f>18509.01+5777.97+30201.73+17862.09</f>
        <v>72350.8</v>
      </c>
      <c r="J104" s="1"/>
      <c r="K104" s="1"/>
      <c r="L104" s="1"/>
      <c r="M104" s="1"/>
    </row>
    <row r="105" spans="2:13" ht="12.75">
      <c r="B105" s="1"/>
      <c r="C105" s="1"/>
      <c r="D105" s="1"/>
      <c r="E105" s="1"/>
      <c r="F105" s="1"/>
      <c r="G105" s="1"/>
      <c r="H105" s="1"/>
      <c r="I105" s="13"/>
      <c r="J105" s="1"/>
      <c r="K105" s="1"/>
      <c r="L105" s="1"/>
      <c r="M105" s="1"/>
    </row>
    <row r="106" spans="2:13" ht="12.75" customHeight="1">
      <c r="B106" s="1" t="s">
        <v>19</v>
      </c>
      <c r="C106" s="1"/>
      <c r="D106" s="1"/>
      <c r="E106" s="1"/>
      <c r="F106" s="1"/>
      <c r="G106" s="1"/>
      <c r="H106" s="9" t="s">
        <v>7</v>
      </c>
      <c r="I106" s="13">
        <v>19446</v>
      </c>
      <c r="J106" s="1"/>
      <c r="K106" s="1"/>
      <c r="L106" s="1"/>
      <c r="M106" s="1"/>
    </row>
    <row r="107" spans="2:13" ht="12.75" customHeight="1">
      <c r="B107" s="1"/>
      <c r="C107" s="1"/>
      <c r="D107" s="1"/>
      <c r="E107" s="1"/>
      <c r="F107" s="1"/>
      <c r="G107" s="1"/>
      <c r="H107" s="1"/>
      <c r="I107" s="13"/>
      <c r="J107" s="1"/>
      <c r="K107" s="1"/>
      <c r="L107" s="1"/>
      <c r="M107" s="1"/>
    </row>
    <row r="108" spans="2:13" ht="12.75" customHeight="1">
      <c r="B108" s="1" t="s">
        <v>36</v>
      </c>
      <c r="C108" s="1"/>
      <c r="D108" s="1"/>
      <c r="E108" s="1"/>
      <c r="F108" s="1"/>
      <c r="G108" s="1"/>
      <c r="H108" s="9" t="s">
        <v>7</v>
      </c>
      <c r="I108" s="13">
        <v>25556.3</v>
      </c>
      <c r="J108" s="1"/>
      <c r="K108" s="1"/>
      <c r="L108" s="1"/>
      <c r="M108" s="1"/>
    </row>
    <row r="109" spans="2:13" ht="12.75">
      <c r="B109" s="1"/>
      <c r="C109" s="1"/>
      <c r="D109" s="1"/>
      <c r="E109" s="1"/>
      <c r="F109" s="1"/>
      <c r="G109" s="1"/>
      <c r="H109" s="1"/>
      <c r="I109" s="13"/>
      <c r="J109" s="1"/>
      <c r="K109" s="1"/>
      <c r="L109" s="1"/>
      <c r="M109" s="1"/>
    </row>
    <row r="110" spans="2:13" ht="12.75" customHeight="1">
      <c r="B110" s="1" t="s">
        <v>70</v>
      </c>
      <c r="C110" s="1"/>
      <c r="D110" s="1"/>
      <c r="E110" s="1"/>
      <c r="F110" s="1"/>
      <c r="G110" s="1"/>
      <c r="H110" s="9" t="s">
        <v>7</v>
      </c>
      <c r="I110" s="13">
        <v>11890.77</v>
      </c>
      <c r="J110" s="1"/>
      <c r="K110" s="1"/>
      <c r="L110" s="1"/>
      <c r="M110" s="1"/>
    </row>
    <row r="111" spans="2:13" ht="12.75">
      <c r="B111" s="1"/>
      <c r="C111" s="1"/>
      <c r="D111" s="1"/>
      <c r="E111" s="1"/>
      <c r="F111" s="1"/>
      <c r="G111" s="1"/>
      <c r="H111" s="1"/>
      <c r="I111" s="13"/>
      <c r="J111" s="1"/>
      <c r="K111" s="1"/>
      <c r="L111" s="1"/>
      <c r="M111" s="1"/>
    </row>
    <row r="112" spans="2:13" ht="12.75" customHeight="1">
      <c r="B112" s="1" t="s">
        <v>53</v>
      </c>
      <c r="C112" s="1"/>
      <c r="D112" s="1"/>
      <c r="E112" s="1"/>
      <c r="F112" s="1"/>
      <c r="G112" s="1"/>
      <c r="H112" s="9" t="s">
        <v>7</v>
      </c>
      <c r="I112" s="13">
        <v>32351.52</v>
      </c>
      <c r="J112" s="1"/>
      <c r="K112" s="1"/>
      <c r="L112" s="1"/>
      <c r="M112" s="1"/>
    </row>
    <row r="113" spans="2:13" ht="12.75">
      <c r="B113" s="1"/>
      <c r="C113" s="1"/>
      <c r="D113" s="1"/>
      <c r="E113" s="1"/>
      <c r="F113" s="1"/>
      <c r="G113" s="1"/>
      <c r="H113" s="1"/>
      <c r="I113" s="13"/>
      <c r="J113" s="1"/>
      <c r="K113" s="1"/>
      <c r="L113" s="1"/>
      <c r="M113" s="1"/>
    </row>
    <row r="114" spans="2:13" ht="12.75">
      <c r="B114" s="1" t="s">
        <v>54</v>
      </c>
      <c r="C114" s="1"/>
      <c r="D114" s="1"/>
      <c r="E114" s="1"/>
      <c r="F114" s="1"/>
      <c r="G114" s="1"/>
      <c r="H114" s="9" t="s">
        <v>7</v>
      </c>
      <c r="I114" s="13">
        <v>221377.3</v>
      </c>
      <c r="J114" s="1"/>
      <c r="K114" s="1"/>
      <c r="L114" s="1"/>
      <c r="M114" s="1"/>
    </row>
    <row r="115" spans="2:13" ht="12.75">
      <c r="B115" s="1"/>
      <c r="C115" s="1"/>
      <c r="D115" s="1"/>
      <c r="E115" s="1"/>
      <c r="F115" s="1"/>
      <c r="G115" s="1"/>
      <c r="H115" s="1"/>
      <c r="I115" s="13"/>
      <c r="J115" s="1"/>
      <c r="K115" s="1"/>
      <c r="L115" s="1"/>
      <c r="M115" s="1"/>
    </row>
    <row r="116" spans="2:13" ht="12.75">
      <c r="B116" s="1" t="s">
        <v>55</v>
      </c>
      <c r="C116" s="1"/>
      <c r="D116" s="1"/>
      <c r="E116" s="1"/>
      <c r="F116" s="1"/>
      <c r="G116" s="1"/>
      <c r="H116" s="1"/>
      <c r="I116" s="13">
        <v>12946.68</v>
      </c>
      <c r="J116" s="1"/>
      <c r="K116" s="1"/>
      <c r="L116" s="1"/>
      <c r="M116" s="1"/>
    </row>
    <row r="117" spans="2:13" ht="12.75">
      <c r="B117" s="1"/>
      <c r="C117" s="1"/>
      <c r="D117" s="1"/>
      <c r="E117" s="1"/>
      <c r="F117" s="1"/>
      <c r="G117" s="1"/>
      <c r="H117" s="1"/>
      <c r="I117" s="13"/>
      <c r="J117" s="1"/>
      <c r="K117" s="1"/>
      <c r="L117" s="1"/>
      <c r="M117" s="1"/>
    </row>
    <row r="118" spans="2:13" ht="12.75" customHeight="1">
      <c r="B118" s="1" t="s">
        <v>165</v>
      </c>
      <c r="C118" s="1"/>
      <c r="D118" s="1"/>
      <c r="E118" s="1"/>
      <c r="F118" s="1"/>
      <c r="G118" s="1"/>
      <c r="H118" s="9" t="s">
        <v>7</v>
      </c>
      <c r="I118" s="13">
        <v>276752</v>
      </c>
      <c r="J118" s="1"/>
      <c r="K118" s="1"/>
      <c r="L118" s="1"/>
      <c r="M118" s="1"/>
    </row>
    <row r="119" spans="2:13" ht="12.75" customHeight="1">
      <c r="B119" s="1"/>
      <c r="C119" s="1"/>
      <c r="D119" s="1"/>
      <c r="E119" s="1"/>
      <c r="F119" s="1"/>
      <c r="G119" s="1"/>
      <c r="H119" s="9"/>
      <c r="I119" s="13"/>
      <c r="J119" s="1"/>
      <c r="K119" s="1"/>
      <c r="L119" s="1"/>
      <c r="M119" s="1"/>
    </row>
    <row r="120" spans="2:13" ht="12.75">
      <c r="B120" s="1" t="s">
        <v>166</v>
      </c>
      <c r="C120" s="1"/>
      <c r="D120" s="1"/>
      <c r="E120" s="1"/>
      <c r="F120" s="1"/>
      <c r="G120" s="1"/>
      <c r="H120" s="9" t="s">
        <v>7</v>
      </c>
      <c r="I120" s="13">
        <v>28520.75</v>
      </c>
      <c r="J120" s="1"/>
      <c r="K120" s="1"/>
      <c r="L120" s="1"/>
      <c r="M120" s="1"/>
    </row>
    <row r="121" spans="2:13" ht="12.75">
      <c r="B121" s="1"/>
      <c r="C121" s="1"/>
      <c r="D121" s="1"/>
      <c r="E121" s="1"/>
      <c r="F121" s="1"/>
      <c r="G121" s="1"/>
      <c r="H121" s="9"/>
      <c r="I121" s="13"/>
      <c r="J121" s="1"/>
      <c r="K121" s="1"/>
      <c r="L121" s="1"/>
      <c r="M121" s="1"/>
    </row>
    <row r="122" spans="2:13" ht="12.75">
      <c r="B122" s="1" t="s">
        <v>167</v>
      </c>
      <c r="C122" s="1"/>
      <c r="D122" s="1"/>
      <c r="E122" s="1"/>
      <c r="F122" s="1"/>
      <c r="G122" s="1"/>
      <c r="H122" s="9"/>
      <c r="I122" s="13">
        <v>63493.48</v>
      </c>
      <c r="J122" s="1"/>
      <c r="K122" s="1"/>
      <c r="L122" s="1"/>
      <c r="M122" s="1"/>
    </row>
    <row r="123" spans="2:13" ht="12.75">
      <c r="B123" s="1"/>
      <c r="C123" s="1"/>
      <c r="D123" s="1"/>
      <c r="E123" s="1"/>
      <c r="F123" s="1"/>
      <c r="G123" s="1"/>
      <c r="H123" s="9"/>
      <c r="I123" s="13"/>
      <c r="J123" s="1"/>
      <c r="K123" s="1"/>
      <c r="L123" s="1"/>
      <c r="M123" s="1"/>
    </row>
    <row r="124" spans="1:13" ht="12.75" customHeight="1">
      <c r="A124" s="20" t="s">
        <v>169</v>
      </c>
      <c r="B124" s="1" t="s">
        <v>133</v>
      </c>
      <c r="C124" s="1"/>
      <c r="D124" s="1"/>
      <c r="E124" s="1"/>
      <c r="F124" s="1"/>
      <c r="G124" s="1"/>
      <c r="H124" s="1"/>
      <c r="I124" s="13"/>
      <c r="J124" s="1"/>
      <c r="K124" s="1"/>
      <c r="L124" s="1"/>
      <c r="M124" s="1"/>
    </row>
    <row r="125" spans="2:13" ht="12.75" customHeight="1">
      <c r="B125" s="1" t="s">
        <v>197</v>
      </c>
      <c r="C125" s="1"/>
      <c r="D125" s="1"/>
      <c r="E125" s="1"/>
      <c r="F125" s="1"/>
      <c r="G125" s="1"/>
      <c r="H125" s="1"/>
      <c r="I125" s="13"/>
      <c r="J125" s="1"/>
      <c r="K125" s="1"/>
      <c r="L125" s="1"/>
      <c r="M125" s="1"/>
    </row>
    <row r="126" spans="2:13" ht="12.75">
      <c r="B126" s="1"/>
      <c r="C126" s="1"/>
      <c r="D126" s="1"/>
      <c r="E126" s="1"/>
      <c r="F126" s="1"/>
      <c r="G126" s="1"/>
      <c r="H126" s="1"/>
      <c r="I126" s="13"/>
      <c r="J126" s="1"/>
      <c r="K126" s="1"/>
      <c r="L126" s="1"/>
      <c r="M126" s="1"/>
    </row>
    <row r="127" spans="2:13" ht="12.75" customHeight="1">
      <c r="B127" s="1" t="s">
        <v>34</v>
      </c>
      <c r="C127" s="1"/>
      <c r="D127" s="1"/>
      <c r="E127" s="1"/>
      <c r="F127" s="1"/>
      <c r="G127" s="1"/>
      <c r="H127" s="9" t="s">
        <v>7</v>
      </c>
      <c r="I127" s="13">
        <v>2024333</v>
      </c>
      <c r="J127" s="1"/>
      <c r="K127" s="1"/>
      <c r="L127" s="1"/>
      <c r="M127" s="1"/>
    </row>
    <row r="128" spans="2:13" ht="12.75">
      <c r="B128" s="1"/>
      <c r="C128" s="1"/>
      <c r="D128" s="1"/>
      <c r="E128" s="1"/>
      <c r="F128" s="1"/>
      <c r="G128" s="1"/>
      <c r="H128" s="1"/>
      <c r="I128" s="13"/>
      <c r="J128" s="1"/>
      <c r="K128" s="1"/>
      <c r="L128" s="1"/>
      <c r="M128" s="1"/>
    </row>
    <row r="129" spans="2:13" ht="12.75" customHeight="1">
      <c r="B129" s="1" t="s">
        <v>33</v>
      </c>
      <c r="C129" s="1"/>
      <c r="D129" s="1"/>
      <c r="E129" s="1"/>
      <c r="F129" s="1"/>
      <c r="G129" s="1"/>
      <c r="H129" s="9" t="s">
        <v>7</v>
      </c>
      <c r="I129" s="13">
        <v>119374</v>
      </c>
      <c r="J129" s="1"/>
      <c r="K129" s="1"/>
      <c r="L129" s="1"/>
      <c r="M129" s="1"/>
    </row>
    <row r="130" spans="2:13" ht="12.75">
      <c r="B130" s="1"/>
      <c r="C130" s="1"/>
      <c r="D130" s="1"/>
      <c r="E130" s="1"/>
      <c r="F130" s="1"/>
      <c r="G130" s="1"/>
      <c r="H130" s="1"/>
      <c r="I130" s="13"/>
      <c r="J130" s="1"/>
      <c r="K130" s="1"/>
      <c r="L130" s="1"/>
      <c r="M130" s="1"/>
    </row>
    <row r="131" spans="2:13" ht="12.75" customHeight="1">
      <c r="B131" s="1" t="s">
        <v>32</v>
      </c>
      <c r="C131" s="1"/>
      <c r="D131" s="1"/>
      <c r="E131" s="1"/>
      <c r="F131" s="1"/>
      <c r="G131" s="1"/>
      <c r="H131" s="9" t="s">
        <v>7</v>
      </c>
      <c r="I131" s="13">
        <f>96300+212000+501308</f>
        <v>809608</v>
      </c>
      <c r="J131" s="1"/>
      <c r="K131" s="1"/>
      <c r="L131" s="1"/>
      <c r="M131" s="1"/>
    </row>
    <row r="132" spans="2:13" ht="12.75">
      <c r="B132" s="1"/>
      <c r="C132" s="1"/>
      <c r="D132" s="1"/>
      <c r="E132" s="1"/>
      <c r="F132" s="1"/>
      <c r="G132" s="1"/>
      <c r="H132" s="1"/>
      <c r="I132" s="13"/>
      <c r="J132" s="1"/>
      <c r="K132" s="1"/>
      <c r="L132" s="1"/>
      <c r="M132" s="1"/>
    </row>
    <row r="133" spans="2:13" ht="12.75" customHeight="1">
      <c r="B133" s="1" t="s">
        <v>31</v>
      </c>
      <c r="C133" s="1"/>
      <c r="D133" s="1"/>
      <c r="E133" s="1"/>
      <c r="F133" s="1"/>
      <c r="G133" s="1"/>
      <c r="H133" s="9" t="s">
        <v>7</v>
      </c>
      <c r="I133" s="13">
        <v>13354</v>
      </c>
      <c r="J133" s="1"/>
      <c r="K133" s="1"/>
      <c r="L133" s="1"/>
      <c r="M133" s="1"/>
    </row>
    <row r="134" spans="2:13" ht="12.75">
      <c r="B134" s="1"/>
      <c r="C134" s="1"/>
      <c r="D134" s="1"/>
      <c r="E134" s="1"/>
      <c r="F134" s="1"/>
      <c r="G134" s="1"/>
      <c r="H134" s="1"/>
      <c r="I134" s="13"/>
      <c r="J134" s="1"/>
      <c r="K134" s="1"/>
      <c r="L134" s="1"/>
      <c r="M134" s="1"/>
    </row>
    <row r="135" spans="2:13" ht="12.75" customHeight="1">
      <c r="B135" s="1" t="s">
        <v>30</v>
      </c>
      <c r="C135" s="1"/>
      <c r="D135" s="1"/>
      <c r="E135" s="1"/>
      <c r="F135" s="1"/>
      <c r="G135" s="1"/>
      <c r="H135" s="9" t="s">
        <v>7</v>
      </c>
      <c r="I135" s="13">
        <v>14574</v>
      </c>
      <c r="J135" s="1"/>
      <c r="K135" s="1"/>
      <c r="L135" s="1"/>
      <c r="M135" s="1"/>
    </row>
    <row r="136" spans="2:13" ht="12.75" customHeight="1">
      <c r="B136" s="1"/>
      <c r="C136" s="1"/>
      <c r="D136" s="1"/>
      <c r="E136" s="1"/>
      <c r="F136" s="1"/>
      <c r="G136" s="1"/>
      <c r="H136" s="9"/>
      <c r="I136" s="13"/>
      <c r="J136" s="1"/>
      <c r="K136" s="1"/>
      <c r="L136" s="1"/>
      <c r="M136" s="1"/>
    </row>
    <row r="137" spans="2:13" ht="12.75">
      <c r="B137" s="1" t="s">
        <v>199</v>
      </c>
      <c r="C137" s="1"/>
      <c r="D137" s="1"/>
      <c r="E137" s="1"/>
      <c r="F137" s="1"/>
      <c r="G137" s="1"/>
      <c r="H137" s="9" t="s">
        <v>7</v>
      </c>
      <c r="I137" s="13">
        <v>26743.24</v>
      </c>
      <c r="J137" s="1"/>
      <c r="K137" s="1"/>
      <c r="L137" s="1"/>
      <c r="M137" s="1"/>
    </row>
    <row r="138" spans="2:13" ht="12.75">
      <c r="B138" s="1"/>
      <c r="C138" s="1"/>
      <c r="D138" s="1"/>
      <c r="E138" s="1"/>
      <c r="F138" s="1"/>
      <c r="G138" s="1"/>
      <c r="H138" s="9"/>
      <c r="I138" s="13"/>
      <c r="J138" s="1"/>
      <c r="K138" s="1"/>
      <c r="L138" s="1"/>
      <c r="M138" s="1"/>
    </row>
    <row r="139" spans="1:13" ht="12.75" customHeight="1">
      <c r="A139" s="20" t="s">
        <v>170</v>
      </c>
      <c r="B139" s="1" t="s">
        <v>134</v>
      </c>
      <c r="C139" s="1"/>
      <c r="D139" s="1"/>
      <c r="E139" s="1"/>
      <c r="F139" s="1"/>
      <c r="G139" s="1"/>
      <c r="H139" s="1"/>
      <c r="I139" s="13"/>
      <c r="J139" s="1"/>
      <c r="K139" s="1"/>
      <c r="L139" s="1"/>
      <c r="M139" s="1"/>
    </row>
    <row r="140" spans="2:13" ht="12.75">
      <c r="B140" s="1"/>
      <c r="C140" s="1"/>
      <c r="D140" s="1"/>
      <c r="E140" s="1"/>
      <c r="F140" s="1"/>
      <c r="G140" s="1"/>
      <c r="H140" s="1"/>
      <c r="I140" s="13"/>
      <c r="J140" s="1"/>
      <c r="K140" s="1"/>
      <c r="L140" s="1"/>
      <c r="M140" s="1"/>
    </row>
    <row r="141" spans="2:13" ht="12.75" customHeight="1">
      <c r="B141" s="1" t="s">
        <v>29</v>
      </c>
      <c r="C141" s="1"/>
      <c r="D141" s="1"/>
      <c r="E141" s="1"/>
      <c r="F141" s="1"/>
      <c r="G141" s="1"/>
      <c r="H141" s="9" t="s">
        <v>7</v>
      </c>
      <c r="I141" s="13">
        <v>130868</v>
      </c>
      <c r="J141" s="1"/>
      <c r="K141" s="1"/>
      <c r="L141" s="1"/>
      <c r="M141" s="1"/>
    </row>
    <row r="142" spans="2:13" ht="12.75">
      <c r="B142" s="1"/>
      <c r="C142" s="1"/>
      <c r="D142" s="1"/>
      <c r="E142" s="1"/>
      <c r="F142" s="1"/>
      <c r="G142" s="1"/>
      <c r="H142" s="1"/>
      <c r="I142" s="13"/>
      <c r="J142" s="1"/>
      <c r="K142" s="1"/>
      <c r="L142" s="1"/>
      <c r="M142" s="1"/>
    </row>
    <row r="143" spans="2:13" ht="12.75" customHeight="1">
      <c r="B143" s="1" t="s">
        <v>28</v>
      </c>
      <c r="C143" s="1"/>
      <c r="D143" s="1"/>
      <c r="E143" s="1"/>
      <c r="F143" s="1"/>
      <c r="G143" s="1"/>
      <c r="H143" s="9" t="s">
        <v>7</v>
      </c>
      <c r="I143" s="13">
        <v>68096</v>
      </c>
      <c r="J143" s="1"/>
      <c r="K143" s="1"/>
      <c r="L143" s="1"/>
      <c r="M143" s="1"/>
    </row>
    <row r="144" spans="2:13" ht="12.75">
      <c r="B144" s="1"/>
      <c r="C144" s="1"/>
      <c r="D144" s="1"/>
      <c r="E144" s="1"/>
      <c r="F144" s="1"/>
      <c r="G144" s="1"/>
      <c r="H144" s="1"/>
      <c r="I144" s="13"/>
      <c r="J144" s="1"/>
      <c r="K144" s="1"/>
      <c r="L144" s="1"/>
      <c r="M144" s="1"/>
    </row>
    <row r="145" spans="2:13" ht="12.75" customHeight="1">
      <c r="B145" s="1" t="s">
        <v>27</v>
      </c>
      <c r="C145" s="1"/>
      <c r="D145" s="1"/>
      <c r="E145" s="1"/>
      <c r="F145" s="1"/>
      <c r="G145" s="1"/>
      <c r="H145" s="9" t="s">
        <v>7</v>
      </c>
      <c r="I145" s="13">
        <v>74454</v>
      </c>
      <c r="J145" s="1"/>
      <c r="K145" s="1"/>
      <c r="L145" s="1"/>
      <c r="M145" s="1"/>
    </row>
    <row r="146" spans="2:13" ht="12.75">
      <c r="B146" s="1"/>
      <c r="C146" s="1"/>
      <c r="D146" s="1"/>
      <c r="E146" s="1"/>
      <c r="F146" s="1"/>
      <c r="G146" s="1"/>
      <c r="H146" s="1"/>
      <c r="I146" s="13"/>
      <c r="J146" s="1"/>
      <c r="K146" s="1"/>
      <c r="L146" s="1"/>
      <c r="M146" s="1"/>
    </row>
    <row r="147" spans="2:13" ht="12.75" customHeight="1">
      <c r="B147" s="1" t="s">
        <v>26</v>
      </c>
      <c r="C147" s="1"/>
      <c r="D147" s="1"/>
      <c r="E147" s="1"/>
      <c r="F147" s="1"/>
      <c r="G147" s="1"/>
      <c r="H147" s="9" t="s">
        <v>7</v>
      </c>
      <c r="I147" s="13">
        <f>17808+72000</f>
        <v>89808</v>
      </c>
      <c r="J147" s="1"/>
      <c r="K147" s="1"/>
      <c r="L147" s="1"/>
      <c r="M147" s="1"/>
    </row>
    <row r="148" spans="2:13" ht="12.75">
      <c r="B148" s="1"/>
      <c r="C148" s="1"/>
      <c r="D148" s="1"/>
      <c r="E148" s="1"/>
      <c r="F148" s="1"/>
      <c r="G148" s="1"/>
      <c r="H148" s="1"/>
      <c r="I148" s="13"/>
      <c r="J148" s="1"/>
      <c r="K148" s="1"/>
      <c r="L148" s="1"/>
      <c r="M148" s="1"/>
    </row>
    <row r="149" spans="2:13" ht="12.75" customHeight="1">
      <c r="B149" s="1" t="s">
        <v>25</v>
      </c>
      <c r="C149" s="1"/>
      <c r="D149" s="1"/>
      <c r="E149" s="1"/>
      <c r="F149" s="1"/>
      <c r="G149" s="1"/>
      <c r="H149" s="9" t="s">
        <v>7</v>
      </c>
      <c r="I149" s="13">
        <v>49713</v>
      </c>
      <c r="J149" s="1"/>
      <c r="K149" s="1"/>
      <c r="L149" s="1"/>
      <c r="M149" s="1"/>
    </row>
    <row r="150" spans="2:13" ht="12.75">
      <c r="B150" s="1"/>
      <c r="C150" s="1"/>
      <c r="D150" s="1"/>
      <c r="E150" s="1"/>
      <c r="F150" s="1"/>
      <c r="G150" s="1"/>
      <c r="H150" s="1"/>
      <c r="I150" s="13"/>
      <c r="J150" s="1"/>
      <c r="K150" s="1"/>
      <c r="L150" s="1"/>
      <c r="M150" s="1"/>
    </row>
    <row r="151" spans="2:13" ht="12.75">
      <c r="B151" s="1" t="s">
        <v>44</v>
      </c>
      <c r="C151" s="1"/>
      <c r="D151" s="1"/>
      <c r="E151" s="1"/>
      <c r="F151" s="1"/>
      <c r="G151" s="1"/>
      <c r="H151" s="9" t="s">
        <v>7</v>
      </c>
      <c r="I151" s="13">
        <v>41880</v>
      </c>
      <c r="J151" s="1"/>
      <c r="K151" s="1"/>
      <c r="L151" s="1"/>
      <c r="M151" s="1"/>
    </row>
    <row r="152" spans="2:13" ht="12.75">
      <c r="B152" s="1"/>
      <c r="C152" s="1"/>
      <c r="D152" s="1"/>
      <c r="E152" s="1"/>
      <c r="F152" s="1"/>
      <c r="G152" s="1"/>
      <c r="H152" s="9"/>
      <c r="I152" s="13"/>
      <c r="J152" s="1"/>
      <c r="K152" s="1"/>
      <c r="L152" s="1"/>
      <c r="M152" s="1"/>
    </row>
    <row r="153" spans="2:13" ht="12.75">
      <c r="B153" s="1" t="s">
        <v>45</v>
      </c>
      <c r="C153" s="1"/>
      <c r="D153" s="1"/>
      <c r="E153" s="1"/>
      <c r="F153" s="1"/>
      <c r="G153" s="1"/>
      <c r="H153" s="9" t="s">
        <v>7</v>
      </c>
      <c r="I153" s="13">
        <v>66780</v>
      </c>
      <c r="J153" s="1"/>
      <c r="K153" s="1"/>
      <c r="L153" s="1"/>
      <c r="M153" s="1"/>
    </row>
    <row r="154" spans="2:13" ht="12.75">
      <c r="B154" s="1"/>
      <c r="C154" s="1"/>
      <c r="D154" s="1"/>
      <c r="E154" s="1"/>
      <c r="F154" s="1"/>
      <c r="G154" s="1"/>
      <c r="H154" s="9"/>
      <c r="I154" s="13"/>
      <c r="J154" s="1"/>
      <c r="K154" s="1"/>
      <c r="L154" s="1"/>
      <c r="M154" s="1"/>
    </row>
    <row r="155" spans="2:13" ht="12.75">
      <c r="B155" s="1" t="s">
        <v>198</v>
      </c>
      <c r="C155" s="1"/>
      <c r="D155" s="1"/>
      <c r="E155" s="1"/>
      <c r="F155" s="1"/>
      <c r="G155" s="1"/>
      <c r="H155" s="9" t="s">
        <v>7</v>
      </c>
      <c r="I155" s="13">
        <f>63345.95+213609.13</f>
        <v>276955.08</v>
      </c>
      <c r="J155" s="1"/>
      <c r="K155" s="1"/>
      <c r="L155" s="1"/>
      <c r="M155" s="1"/>
    </row>
    <row r="156" spans="2:13" ht="12.75">
      <c r="B156" s="1"/>
      <c r="C156" s="1"/>
      <c r="D156" s="1"/>
      <c r="E156" s="1"/>
      <c r="F156" s="1"/>
      <c r="G156" s="1"/>
      <c r="H156" s="9"/>
      <c r="I156" s="13"/>
      <c r="J156" s="1"/>
      <c r="K156" s="1"/>
      <c r="L156" s="1"/>
      <c r="M156" s="1"/>
    </row>
    <row r="157" spans="1:13" ht="12.75" customHeight="1">
      <c r="A157" s="20" t="s">
        <v>171</v>
      </c>
      <c r="B157" s="1" t="s">
        <v>135</v>
      </c>
      <c r="C157" s="1"/>
      <c r="D157" s="1"/>
      <c r="E157" s="1"/>
      <c r="F157" s="1"/>
      <c r="G157" s="1"/>
      <c r="H157" s="1"/>
      <c r="I157" s="13"/>
      <c r="J157" s="1"/>
      <c r="K157" s="1"/>
      <c r="L157" s="1"/>
      <c r="M157" s="1"/>
    </row>
    <row r="158" spans="2:13" ht="12.75">
      <c r="B158" s="1"/>
      <c r="C158" s="1"/>
      <c r="D158" s="1"/>
      <c r="E158" s="1"/>
      <c r="F158" s="1"/>
      <c r="G158" s="1"/>
      <c r="H158" s="9"/>
      <c r="I158" s="13"/>
      <c r="J158" s="1"/>
      <c r="K158" s="1"/>
      <c r="L158" s="1"/>
      <c r="M158" s="1"/>
    </row>
    <row r="159" spans="2:13" ht="12.75">
      <c r="B159" s="1" t="s">
        <v>46</v>
      </c>
      <c r="C159" s="1"/>
      <c r="D159" s="1"/>
      <c r="E159" s="1"/>
      <c r="F159" s="1"/>
      <c r="G159" s="1"/>
      <c r="H159" s="9" t="s">
        <v>7</v>
      </c>
      <c r="I159" s="13">
        <v>5537</v>
      </c>
      <c r="J159" s="1"/>
      <c r="K159" s="1"/>
      <c r="L159" s="1"/>
      <c r="M159" s="1"/>
    </row>
    <row r="160" spans="2:13" ht="12.75">
      <c r="B160" s="1"/>
      <c r="C160" s="1"/>
      <c r="D160" s="1"/>
      <c r="E160" s="1"/>
      <c r="F160" s="1"/>
      <c r="G160" s="1"/>
      <c r="H160" s="9"/>
      <c r="I160" s="13"/>
      <c r="J160" s="1"/>
      <c r="K160" s="1"/>
      <c r="L160" s="1"/>
      <c r="M160" s="1"/>
    </row>
    <row r="161" spans="2:13" ht="12.75">
      <c r="B161" s="1" t="s">
        <v>47</v>
      </c>
      <c r="C161" s="1"/>
      <c r="D161" s="1"/>
      <c r="E161" s="1"/>
      <c r="F161" s="1"/>
      <c r="G161" s="1"/>
      <c r="H161" s="9" t="s">
        <v>7</v>
      </c>
      <c r="I161" s="13">
        <f>6562+445390.71</f>
        <v>451952.71</v>
      </c>
      <c r="J161" s="1"/>
      <c r="K161" s="1"/>
      <c r="L161" s="1"/>
      <c r="M161" s="1"/>
    </row>
    <row r="162" spans="2:13" ht="12.75">
      <c r="B162" s="1"/>
      <c r="C162" s="1"/>
      <c r="D162" s="1"/>
      <c r="E162" s="1"/>
      <c r="F162" s="1"/>
      <c r="G162" s="1"/>
      <c r="H162" s="9"/>
      <c r="I162" s="13"/>
      <c r="J162" s="1"/>
      <c r="K162" s="1"/>
      <c r="L162" s="1"/>
      <c r="M162" s="1"/>
    </row>
    <row r="163" spans="2:13" ht="12.75">
      <c r="B163" s="1" t="s">
        <v>48</v>
      </c>
      <c r="C163" s="1"/>
      <c r="D163" s="1"/>
      <c r="E163" s="1"/>
      <c r="F163" s="1"/>
      <c r="G163" s="1"/>
      <c r="H163" s="9" t="s">
        <v>7</v>
      </c>
      <c r="I163" s="13">
        <v>28367</v>
      </c>
      <c r="J163" s="1"/>
      <c r="K163" s="1"/>
      <c r="L163" s="1"/>
      <c r="M163" s="1"/>
    </row>
    <row r="164" spans="2:13" ht="12.75">
      <c r="B164" s="1"/>
      <c r="C164" s="1"/>
      <c r="D164" s="1"/>
      <c r="E164" s="1"/>
      <c r="F164" s="1"/>
      <c r="G164" s="1"/>
      <c r="H164" s="9"/>
      <c r="I164" s="13"/>
      <c r="J164" s="1"/>
      <c r="K164" s="1"/>
      <c r="L164" s="1"/>
      <c r="M164" s="1"/>
    </row>
    <row r="165" spans="2:13" ht="12.75">
      <c r="B165" s="1" t="s">
        <v>59</v>
      </c>
      <c r="C165" s="1"/>
      <c r="D165" s="1"/>
      <c r="E165" s="1"/>
      <c r="F165" s="1"/>
      <c r="G165" s="1"/>
      <c r="H165" s="9" t="s">
        <v>7</v>
      </c>
      <c r="I165" s="13">
        <v>46669.08</v>
      </c>
      <c r="J165" s="1"/>
      <c r="K165" s="1"/>
      <c r="L165" s="1"/>
      <c r="M165" s="1"/>
    </row>
    <row r="166" spans="2:13" ht="12.75">
      <c r="B166" s="1"/>
      <c r="C166" s="1"/>
      <c r="D166" s="1"/>
      <c r="E166" s="1"/>
      <c r="F166" s="1"/>
      <c r="G166" s="1"/>
      <c r="H166" s="1"/>
      <c r="I166" s="13"/>
      <c r="J166" s="1"/>
      <c r="K166" s="1"/>
      <c r="L166" s="1"/>
      <c r="M166" s="1"/>
    </row>
    <row r="167" spans="1:13" ht="12.75" customHeight="1">
      <c r="A167" s="20" t="s">
        <v>172</v>
      </c>
      <c r="B167" s="1" t="s">
        <v>136</v>
      </c>
      <c r="C167" s="1"/>
      <c r="D167" s="1"/>
      <c r="E167" s="1"/>
      <c r="F167" s="1"/>
      <c r="G167" s="1"/>
      <c r="H167" s="9" t="s">
        <v>7</v>
      </c>
      <c r="I167" s="13">
        <v>31478</v>
      </c>
      <c r="J167" s="1"/>
      <c r="K167" s="1"/>
      <c r="L167" s="1"/>
      <c r="M167" s="1"/>
    </row>
    <row r="168" spans="2:13" ht="12.75">
      <c r="B168" s="1"/>
      <c r="C168" s="1"/>
      <c r="D168" s="1"/>
      <c r="E168" s="1"/>
      <c r="F168" s="1"/>
      <c r="G168" s="1"/>
      <c r="H168" s="1"/>
      <c r="I168" s="13"/>
      <c r="J168" s="1"/>
      <c r="K168" s="1"/>
      <c r="L168" s="1"/>
      <c r="M168" s="1"/>
    </row>
    <row r="169" spans="1:13" ht="12.75">
      <c r="A169" s="20" t="s">
        <v>173</v>
      </c>
      <c r="B169" s="1" t="s">
        <v>137</v>
      </c>
      <c r="C169" s="1"/>
      <c r="D169" s="1"/>
      <c r="E169" s="1"/>
      <c r="F169" s="1"/>
      <c r="G169" s="1"/>
      <c r="H169" s="9" t="s">
        <v>7</v>
      </c>
      <c r="I169" s="13">
        <v>19478</v>
      </c>
      <c r="J169" s="1"/>
      <c r="K169" s="1"/>
      <c r="L169" s="1"/>
      <c r="M169" s="1"/>
    </row>
    <row r="170" spans="2:13" ht="12.75">
      <c r="B170" s="1"/>
      <c r="C170" s="1"/>
      <c r="D170" s="1"/>
      <c r="E170" s="1"/>
      <c r="F170" s="1"/>
      <c r="G170" s="1"/>
      <c r="H170" s="1"/>
      <c r="I170" s="13"/>
      <c r="J170" s="1"/>
      <c r="K170" s="1"/>
      <c r="L170" s="1"/>
      <c r="M170" s="1"/>
    </row>
    <row r="171" spans="1:13" ht="12.75">
      <c r="A171" s="20" t="s">
        <v>174</v>
      </c>
      <c r="B171" s="1" t="s">
        <v>178</v>
      </c>
      <c r="C171" s="1"/>
      <c r="D171" s="1"/>
      <c r="E171" s="1"/>
      <c r="F171" s="1"/>
      <c r="G171" s="1"/>
      <c r="H171" s="9" t="s">
        <v>7</v>
      </c>
      <c r="I171" s="13">
        <v>54598.06</v>
      </c>
      <c r="J171" s="1"/>
      <c r="K171" s="1"/>
      <c r="L171" s="1"/>
      <c r="M171" s="1"/>
    </row>
    <row r="172" spans="2:13" ht="12.75">
      <c r="B172" s="1"/>
      <c r="C172" s="1"/>
      <c r="D172" s="1"/>
      <c r="E172" s="1"/>
      <c r="F172" s="1"/>
      <c r="G172" s="1"/>
      <c r="H172" s="9"/>
      <c r="I172" s="13"/>
      <c r="J172" s="1"/>
      <c r="K172" s="1"/>
      <c r="L172" s="1"/>
      <c r="M172" s="1"/>
    </row>
    <row r="173" spans="2:13" ht="12.75">
      <c r="B173" s="1"/>
      <c r="C173" s="1"/>
      <c r="D173" s="1"/>
      <c r="E173" s="1"/>
      <c r="F173" s="1"/>
      <c r="G173" s="1"/>
      <c r="H173" s="1"/>
      <c r="I173" s="13"/>
      <c r="J173" s="1"/>
      <c r="K173" s="1"/>
      <c r="L173" s="1"/>
      <c r="M173" s="1"/>
    </row>
    <row r="174" spans="1:13" ht="12.75" customHeight="1">
      <c r="A174" s="20" t="s">
        <v>175</v>
      </c>
      <c r="B174" s="1" t="s">
        <v>138</v>
      </c>
      <c r="C174" s="1"/>
      <c r="D174" s="1"/>
      <c r="E174" s="1"/>
      <c r="F174" s="1"/>
      <c r="G174" s="1"/>
      <c r="H174" s="1"/>
      <c r="I174" s="13"/>
      <c r="J174" s="1"/>
      <c r="K174" s="1"/>
      <c r="L174" s="1"/>
      <c r="M174" s="1"/>
    </row>
    <row r="175" spans="2:13" ht="12.75">
      <c r="B175" s="1"/>
      <c r="C175" s="1"/>
      <c r="D175" s="1"/>
      <c r="E175" s="1"/>
      <c r="F175" s="1"/>
      <c r="G175" s="1"/>
      <c r="H175" s="1"/>
      <c r="I175" s="13"/>
      <c r="J175" s="1"/>
      <c r="K175" s="1"/>
      <c r="L175" s="1"/>
      <c r="M175" s="1"/>
    </row>
    <row r="176" spans="2:13" ht="12.75" customHeight="1">
      <c r="B176" s="1" t="s">
        <v>24</v>
      </c>
      <c r="C176" s="1"/>
      <c r="D176" s="1"/>
      <c r="E176" s="1"/>
      <c r="F176" s="1"/>
      <c r="G176" s="1"/>
      <c r="H176" s="9" t="s">
        <v>7</v>
      </c>
      <c r="I176" s="13">
        <v>199997</v>
      </c>
      <c r="J176" s="1"/>
      <c r="K176" s="1"/>
      <c r="L176" s="1"/>
      <c r="M176" s="1"/>
    </row>
    <row r="177" spans="2:13" ht="12.75">
      <c r="B177" s="1"/>
      <c r="C177" s="1"/>
      <c r="D177" s="1"/>
      <c r="E177" s="1"/>
      <c r="F177" s="1"/>
      <c r="G177" s="1"/>
      <c r="H177" s="1"/>
      <c r="I177" s="13"/>
      <c r="J177" s="1"/>
      <c r="K177" s="1"/>
      <c r="L177" s="1"/>
      <c r="M177" s="1"/>
    </row>
    <row r="178" spans="2:13" ht="12.75" customHeight="1">
      <c r="B178" s="1" t="s">
        <v>23</v>
      </c>
      <c r="C178" s="1"/>
      <c r="D178" s="1"/>
      <c r="E178" s="1"/>
      <c r="F178" s="1"/>
      <c r="G178" s="1"/>
      <c r="H178" s="9" t="s">
        <v>7</v>
      </c>
      <c r="I178" s="13">
        <v>50000</v>
      </c>
      <c r="J178" s="1"/>
      <c r="K178" s="1"/>
      <c r="L178" s="1"/>
      <c r="M178" s="1"/>
    </row>
    <row r="179" spans="2:13" ht="12.75">
      <c r="B179" s="1"/>
      <c r="C179" s="1"/>
      <c r="D179" s="1"/>
      <c r="E179" s="1"/>
      <c r="F179" s="1"/>
      <c r="G179" s="1"/>
      <c r="H179" s="1"/>
      <c r="I179" s="13"/>
      <c r="J179" s="1"/>
      <c r="K179" s="1"/>
      <c r="L179" s="1"/>
      <c r="M179" s="1"/>
    </row>
    <row r="180" spans="2:13" ht="12.75">
      <c r="B180" s="1" t="s">
        <v>177</v>
      </c>
      <c r="C180" s="1"/>
      <c r="D180" s="1"/>
      <c r="E180" s="1"/>
      <c r="F180" s="1"/>
      <c r="G180" s="1"/>
      <c r="H180" s="9" t="s">
        <v>7</v>
      </c>
      <c r="I180" s="13">
        <v>9384.76</v>
      </c>
      <c r="J180" s="1"/>
      <c r="K180" s="1"/>
      <c r="L180" s="1"/>
      <c r="M180" s="1"/>
    </row>
    <row r="181" spans="2:13" ht="12.75">
      <c r="B181" s="1"/>
      <c r="C181" s="1"/>
      <c r="D181" s="1"/>
      <c r="E181" s="1"/>
      <c r="F181" s="1"/>
      <c r="G181" s="1"/>
      <c r="H181" s="1"/>
      <c r="I181" s="13"/>
      <c r="J181" s="1"/>
      <c r="K181" s="1"/>
      <c r="L181" s="1"/>
      <c r="M181" s="1"/>
    </row>
    <row r="182" spans="1:13" ht="12.75">
      <c r="A182" s="20" t="s">
        <v>176</v>
      </c>
      <c r="B182" s="1" t="s">
        <v>139</v>
      </c>
      <c r="C182" s="1"/>
      <c r="D182" s="1"/>
      <c r="E182" s="1"/>
      <c r="F182" s="1"/>
      <c r="G182" s="1"/>
      <c r="H182" s="9" t="s">
        <v>7</v>
      </c>
      <c r="I182" s="13"/>
      <c r="J182" s="1"/>
      <c r="K182" s="1"/>
      <c r="L182" s="1"/>
      <c r="M182" s="1"/>
    </row>
    <row r="183" spans="2:13" ht="12.75">
      <c r="B183" s="1"/>
      <c r="C183" s="1"/>
      <c r="D183" s="1"/>
      <c r="E183" s="1"/>
      <c r="F183" s="1"/>
      <c r="G183" s="1"/>
      <c r="H183" s="1"/>
      <c r="I183" s="13"/>
      <c r="J183" s="1"/>
      <c r="K183" s="1"/>
      <c r="L183" s="1"/>
      <c r="M183" s="1"/>
    </row>
    <row r="184" spans="2:13" ht="12.75">
      <c r="B184" s="1" t="s">
        <v>50</v>
      </c>
      <c r="C184" s="1"/>
      <c r="D184" s="1"/>
      <c r="E184" s="1"/>
      <c r="F184" s="1"/>
      <c r="G184" s="1"/>
      <c r="H184" s="9" t="s">
        <v>7</v>
      </c>
      <c r="I184" s="13">
        <v>49514</v>
      </c>
      <c r="J184" s="1"/>
      <c r="K184" s="1"/>
      <c r="L184" s="1"/>
      <c r="M184" s="1"/>
    </row>
    <row r="185" spans="2:13" ht="12.75">
      <c r="B185" s="1"/>
      <c r="C185" s="1"/>
      <c r="D185" s="1"/>
      <c r="E185" s="1"/>
      <c r="F185" s="1"/>
      <c r="G185" s="1"/>
      <c r="H185" s="1"/>
      <c r="I185" s="13"/>
      <c r="J185" s="1"/>
      <c r="K185" s="1"/>
      <c r="L185" s="1"/>
      <c r="M185" s="1"/>
    </row>
    <row r="186" spans="2:13" ht="12.75">
      <c r="B186" s="1" t="s">
        <v>51</v>
      </c>
      <c r="C186" s="1"/>
      <c r="D186" s="1"/>
      <c r="E186" s="1"/>
      <c r="F186" s="1"/>
      <c r="G186" s="1"/>
      <c r="H186" s="9" t="s">
        <v>7</v>
      </c>
      <c r="I186" s="13">
        <v>15878.28</v>
      </c>
      <c r="J186" s="1"/>
      <c r="K186" s="1"/>
      <c r="L186" s="1"/>
      <c r="M186" s="1"/>
    </row>
    <row r="187" spans="2:13" ht="12.75">
      <c r="B187" s="1"/>
      <c r="C187" s="1"/>
      <c r="D187" s="1"/>
      <c r="E187" s="1"/>
      <c r="F187" s="1"/>
      <c r="G187" s="1"/>
      <c r="H187" s="1"/>
      <c r="I187" s="13"/>
      <c r="J187" s="1"/>
      <c r="K187" s="1"/>
      <c r="L187" s="1"/>
      <c r="M187" s="1"/>
    </row>
    <row r="188" spans="2:13" ht="12.75">
      <c r="B188" s="1" t="s">
        <v>215</v>
      </c>
      <c r="C188" s="1"/>
      <c r="D188" s="1"/>
      <c r="E188" s="1"/>
      <c r="F188" s="1"/>
      <c r="G188" s="1"/>
      <c r="H188" s="9" t="s">
        <v>7</v>
      </c>
      <c r="I188" s="13">
        <v>13500</v>
      </c>
      <c r="J188" s="1"/>
      <c r="K188" s="1"/>
      <c r="L188" s="1"/>
      <c r="M188" s="1"/>
    </row>
    <row r="189" spans="2:13" ht="12.75">
      <c r="B189" s="1"/>
      <c r="C189" s="1"/>
      <c r="D189" s="1"/>
      <c r="E189" s="1"/>
      <c r="F189" s="1"/>
      <c r="G189" s="1"/>
      <c r="H189" s="1"/>
      <c r="I189" s="13"/>
      <c r="J189" s="1"/>
      <c r="K189" s="1"/>
      <c r="L189" s="1"/>
      <c r="M189" s="1"/>
    </row>
    <row r="190" spans="1:13" ht="12.75" customHeight="1">
      <c r="A190" s="20" t="s">
        <v>179</v>
      </c>
      <c r="B190" s="1" t="s">
        <v>140</v>
      </c>
      <c r="C190" s="1"/>
      <c r="D190" s="1"/>
      <c r="E190" s="1"/>
      <c r="F190" s="1"/>
      <c r="G190" s="1"/>
      <c r="H190" s="9" t="s">
        <v>7</v>
      </c>
      <c r="I190" s="13">
        <f>19859.73+11924.87+38319.58+1322.43+645.71+15284.47+22946.56+222474.11+1365+4701.24+4046.8+1345.36+11986.6+3020.98+1296+8856+23605.93+26660</f>
        <v>419661.3699999999</v>
      </c>
      <c r="K190" s="1"/>
      <c r="L190" s="1"/>
      <c r="M190" s="1"/>
    </row>
    <row r="191" spans="2:13" ht="12.75" customHeight="1">
      <c r="B191" s="1"/>
      <c r="C191" s="1"/>
      <c r="D191" s="1"/>
      <c r="E191" s="1"/>
      <c r="F191" s="1"/>
      <c r="G191" s="1"/>
      <c r="H191" s="9"/>
      <c r="I191" s="13"/>
      <c r="K191" s="1"/>
      <c r="L191" s="1"/>
      <c r="M191" s="1"/>
    </row>
    <row r="192" spans="1:13" ht="14.25" customHeight="1">
      <c r="A192" s="20" t="s">
        <v>180</v>
      </c>
      <c r="B192" s="39" t="s">
        <v>152</v>
      </c>
      <c r="C192" s="39"/>
      <c r="D192" s="39"/>
      <c r="E192" s="39"/>
      <c r="F192" s="39"/>
      <c r="G192" s="39"/>
      <c r="H192" s="9"/>
      <c r="I192" s="13"/>
      <c r="J192" s="1"/>
      <c r="K192" s="1"/>
      <c r="L192" s="1"/>
      <c r="M192" s="1"/>
    </row>
    <row r="193" spans="2:13" ht="14.25" customHeight="1">
      <c r="B193" s="33"/>
      <c r="C193" s="33"/>
      <c r="D193" s="33"/>
      <c r="E193" s="33"/>
      <c r="F193" s="33"/>
      <c r="G193" s="33"/>
      <c r="H193" s="9"/>
      <c r="I193" s="13"/>
      <c r="J193" s="1"/>
      <c r="K193" s="1"/>
      <c r="L193" s="1"/>
      <c r="M193" s="1"/>
    </row>
    <row r="194" spans="2:13" ht="14.25" customHeight="1">
      <c r="B194" s="39" t="s">
        <v>52</v>
      </c>
      <c r="C194" s="39"/>
      <c r="D194" s="39"/>
      <c r="E194" s="39"/>
      <c r="F194" s="33"/>
      <c r="G194" s="33"/>
      <c r="H194" s="9" t="s">
        <v>7</v>
      </c>
      <c r="I194" s="13">
        <v>44310.21</v>
      </c>
      <c r="J194" s="1"/>
      <c r="K194" s="1"/>
      <c r="L194" s="1"/>
      <c r="M194" s="1"/>
    </row>
    <row r="195" spans="2:13" ht="14.25" customHeight="1">
      <c r="B195" s="33"/>
      <c r="C195" s="33"/>
      <c r="D195" s="33"/>
      <c r="E195" s="33"/>
      <c r="F195" s="33"/>
      <c r="G195" s="33"/>
      <c r="H195" s="9"/>
      <c r="I195" s="13"/>
      <c r="J195" s="1"/>
      <c r="K195" s="1"/>
      <c r="L195" s="1"/>
      <c r="M195" s="1"/>
    </row>
    <row r="196" spans="2:13" ht="14.25" customHeight="1">
      <c r="B196" s="39" t="s">
        <v>57</v>
      </c>
      <c r="C196" s="39"/>
      <c r="D196" s="39"/>
      <c r="E196" s="39"/>
      <c r="F196" s="33"/>
      <c r="G196" s="33"/>
      <c r="H196" s="9" t="s">
        <v>7</v>
      </c>
      <c r="I196" s="13">
        <v>24302.4</v>
      </c>
      <c r="J196" s="1"/>
      <c r="K196" s="1"/>
      <c r="L196" s="1"/>
      <c r="M196" s="1"/>
    </row>
    <row r="197" spans="2:13" ht="14.25" customHeight="1">
      <c r="B197" s="33"/>
      <c r="C197" s="33"/>
      <c r="D197" s="33"/>
      <c r="E197" s="33"/>
      <c r="F197" s="33"/>
      <c r="G197" s="33"/>
      <c r="H197" s="9"/>
      <c r="I197" s="13"/>
      <c r="J197" s="1"/>
      <c r="K197" s="1"/>
      <c r="L197" s="1"/>
      <c r="M197" s="1"/>
    </row>
    <row r="198" spans="2:13" ht="14.25" customHeight="1">
      <c r="B198" s="39" t="s">
        <v>58</v>
      </c>
      <c r="C198" s="39"/>
      <c r="D198" s="39"/>
      <c r="E198" s="39"/>
      <c r="F198" s="33"/>
      <c r="G198" s="33"/>
      <c r="H198" s="9" t="s">
        <v>7</v>
      </c>
      <c r="I198" s="13">
        <v>55701.87</v>
      </c>
      <c r="J198" s="1"/>
      <c r="K198" s="1"/>
      <c r="L198" s="1"/>
      <c r="M198" s="1"/>
    </row>
    <row r="199" spans="2:13" ht="12.75" customHeight="1">
      <c r="B199" s="1"/>
      <c r="C199" s="1"/>
      <c r="D199" s="1"/>
      <c r="E199" s="1"/>
      <c r="F199" s="1"/>
      <c r="G199" s="1"/>
      <c r="H199" s="9"/>
      <c r="I199" s="13"/>
      <c r="K199" s="1"/>
      <c r="L199" s="1"/>
      <c r="M199" s="1"/>
    </row>
    <row r="200" spans="1:13" ht="12.75" customHeight="1">
      <c r="A200" s="20" t="s">
        <v>181</v>
      </c>
      <c r="B200" s="1" t="s">
        <v>141</v>
      </c>
      <c r="C200" s="1"/>
      <c r="D200" s="1"/>
      <c r="E200" s="1"/>
      <c r="F200" s="1"/>
      <c r="G200" s="1"/>
      <c r="H200" s="9" t="s">
        <v>7</v>
      </c>
      <c r="I200" s="13">
        <v>261358</v>
      </c>
      <c r="J200" s="1"/>
      <c r="K200" s="1"/>
      <c r="L200" s="1"/>
      <c r="M200" s="1"/>
    </row>
    <row r="201" spans="2:13" ht="12.75">
      <c r="B201" s="1"/>
      <c r="C201" s="1"/>
      <c r="D201" s="1"/>
      <c r="E201" s="1"/>
      <c r="F201" s="1"/>
      <c r="G201" s="1"/>
      <c r="H201" s="1"/>
      <c r="I201" s="13"/>
      <c r="J201" s="1"/>
      <c r="K201" s="1"/>
      <c r="L201" s="1"/>
      <c r="M201" s="1"/>
    </row>
    <row r="202" spans="1:13" ht="14.25" customHeight="1">
      <c r="A202" s="20" t="s">
        <v>182</v>
      </c>
      <c r="B202" s="39" t="s">
        <v>153</v>
      </c>
      <c r="C202" s="39"/>
      <c r="D202" s="39"/>
      <c r="E202" s="39"/>
      <c r="F202" s="39"/>
      <c r="G202" s="39"/>
      <c r="H202" s="9" t="s">
        <v>7</v>
      </c>
      <c r="I202" s="13">
        <v>6780</v>
      </c>
      <c r="J202" s="1"/>
      <c r="K202" s="1"/>
      <c r="L202" s="1"/>
      <c r="M202" s="1"/>
    </row>
    <row r="203" spans="2:13" ht="14.25" customHeight="1">
      <c r="B203" s="33"/>
      <c r="C203" s="33"/>
      <c r="D203" s="33"/>
      <c r="E203" s="33"/>
      <c r="F203" s="33"/>
      <c r="G203" s="33"/>
      <c r="H203" s="9"/>
      <c r="I203" s="13"/>
      <c r="J203" s="1"/>
      <c r="K203" s="1"/>
      <c r="L203" s="1"/>
      <c r="M203" s="1"/>
    </row>
    <row r="204" spans="1:13" ht="12.75" customHeight="1">
      <c r="A204" s="20" t="s">
        <v>183</v>
      </c>
      <c r="B204" s="1" t="s">
        <v>188</v>
      </c>
      <c r="C204" s="1"/>
      <c r="D204" s="1"/>
      <c r="E204" s="1"/>
      <c r="F204" s="1"/>
      <c r="G204" s="1"/>
      <c r="H204" s="9" t="s">
        <v>7</v>
      </c>
      <c r="I204" s="13">
        <f>18792+2268+1188</f>
        <v>22248</v>
      </c>
      <c r="J204" s="1"/>
      <c r="K204" s="1"/>
      <c r="L204" s="1"/>
      <c r="M204" s="1"/>
    </row>
    <row r="205" spans="2:13" ht="12.75">
      <c r="B205" s="1"/>
      <c r="C205" s="1"/>
      <c r="D205" s="1"/>
      <c r="E205" s="1"/>
      <c r="F205" s="1"/>
      <c r="G205" s="1"/>
      <c r="H205" s="1"/>
      <c r="I205" s="13"/>
      <c r="J205" s="1"/>
      <c r="K205" s="1"/>
      <c r="L205" s="1"/>
      <c r="M205" s="1"/>
    </row>
    <row r="206" spans="1:13" ht="12.75" customHeight="1">
      <c r="A206" s="20" t="s">
        <v>184</v>
      </c>
      <c r="B206" s="1" t="s">
        <v>189</v>
      </c>
      <c r="C206" s="1"/>
      <c r="D206" s="1"/>
      <c r="E206" s="1"/>
      <c r="F206" s="1"/>
      <c r="G206" s="1"/>
      <c r="H206" s="1"/>
      <c r="I206" s="13"/>
      <c r="J206" s="1"/>
      <c r="K206" s="1"/>
      <c r="L206" s="1"/>
      <c r="M206" s="1"/>
    </row>
    <row r="207" spans="2:13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2:13" ht="12.75">
      <c r="B208" s="1" t="s">
        <v>37</v>
      </c>
      <c r="C208" s="1"/>
      <c r="D208" s="1"/>
      <c r="E208" s="1"/>
      <c r="F208" s="1"/>
      <c r="G208" s="1"/>
      <c r="H208" s="9" t="s">
        <v>7</v>
      </c>
      <c r="I208" s="13">
        <v>12175.6</v>
      </c>
      <c r="J208" s="1"/>
      <c r="K208" s="1"/>
      <c r="L208" s="1"/>
      <c r="M208" s="1"/>
    </row>
    <row r="209" spans="2:13" ht="12.75" customHeight="1">
      <c r="B209" s="1" t="s">
        <v>0</v>
      </c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2:13" ht="12.75" customHeight="1">
      <c r="B210" s="1" t="s">
        <v>38</v>
      </c>
      <c r="C210" s="1"/>
      <c r="D210" s="1"/>
      <c r="E210" s="1"/>
      <c r="F210" s="1"/>
      <c r="G210" s="1"/>
      <c r="H210" s="9" t="s">
        <v>7</v>
      </c>
      <c r="I210" s="13">
        <v>9739</v>
      </c>
      <c r="J210" s="1"/>
      <c r="K210" s="1"/>
      <c r="L210" s="1"/>
      <c r="M210" s="1"/>
    </row>
    <row r="211" spans="2:13" ht="12.75">
      <c r="B211" s="1"/>
      <c r="C211" s="1"/>
      <c r="D211" s="1"/>
      <c r="E211" s="1"/>
      <c r="F211" s="1"/>
      <c r="G211" s="1"/>
      <c r="H211" s="1"/>
      <c r="I211" s="13"/>
      <c r="J211" s="1"/>
      <c r="K211" s="1"/>
      <c r="L211" s="1"/>
      <c r="M211" s="1"/>
    </row>
    <row r="212" spans="1:13" ht="12.75" customHeight="1">
      <c r="A212" s="20" t="s">
        <v>185</v>
      </c>
      <c r="B212" s="1" t="s">
        <v>126</v>
      </c>
      <c r="C212" s="1"/>
      <c r="D212" s="1"/>
      <c r="E212" s="1"/>
      <c r="F212" s="1"/>
      <c r="G212" s="1"/>
      <c r="H212" s="9" t="s">
        <v>7</v>
      </c>
      <c r="I212" s="13">
        <v>22275</v>
      </c>
      <c r="J212" s="1"/>
      <c r="K212" s="1"/>
      <c r="L212" s="1"/>
      <c r="M212" s="1"/>
    </row>
    <row r="213" spans="2:13" ht="12.75">
      <c r="B213" s="1"/>
      <c r="C213" s="1"/>
      <c r="D213" s="1"/>
      <c r="E213" s="1"/>
      <c r="F213" s="1"/>
      <c r="G213" s="1"/>
      <c r="H213" s="1"/>
      <c r="I213" s="13"/>
      <c r="J213" s="1"/>
      <c r="K213" s="1"/>
      <c r="L213" s="1"/>
      <c r="M213" s="1"/>
    </row>
    <row r="214" spans="1:13" ht="12.75" customHeight="1">
      <c r="A214" s="20" t="s">
        <v>186</v>
      </c>
      <c r="B214" s="1" t="s">
        <v>128</v>
      </c>
      <c r="C214" s="1"/>
      <c r="D214" s="1"/>
      <c r="E214" s="1"/>
      <c r="F214" s="1"/>
      <c r="G214" s="1"/>
      <c r="H214" s="9" t="s">
        <v>7</v>
      </c>
      <c r="I214" s="13">
        <v>150410</v>
      </c>
      <c r="J214" s="1"/>
      <c r="K214" s="1"/>
      <c r="L214" s="1"/>
      <c r="M214" s="1"/>
    </row>
    <row r="215" spans="2:13" ht="12.75">
      <c r="B215" s="1"/>
      <c r="C215" s="1"/>
      <c r="D215" s="1"/>
      <c r="E215" s="1"/>
      <c r="F215" s="1"/>
      <c r="G215" s="1"/>
      <c r="H215" s="1"/>
      <c r="I215" s="13"/>
      <c r="J215" s="1"/>
      <c r="K215" s="1"/>
      <c r="L215" s="1"/>
      <c r="M215" s="1"/>
    </row>
    <row r="216" spans="1:13" ht="12.75" customHeight="1">
      <c r="A216" s="20" t="s">
        <v>187</v>
      </c>
      <c r="B216" s="1" t="s">
        <v>129</v>
      </c>
      <c r="C216" s="1"/>
      <c r="D216" s="1"/>
      <c r="E216" s="1"/>
      <c r="F216" s="1"/>
      <c r="G216" s="1"/>
      <c r="H216" s="9" t="s">
        <v>7</v>
      </c>
      <c r="I216" s="13">
        <v>48816</v>
      </c>
      <c r="J216" s="1"/>
      <c r="K216" s="1"/>
      <c r="L216" s="1"/>
      <c r="M216" s="1"/>
    </row>
    <row r="217" spans="2:13" ht="12.75">
      <c r="B217" s="1"/>
      <c r="C217" s="1"/>
      <c r="D217" s="1"/>
      <c r="E217" s="1"/>
      <c r="F217" s="1"/>
      <c r="G217" s="1"/>
      <c r="H217" s="1"/>
      <c r="I217" s="13"/>
      <c r="J217" s="1"/>
      <c r="K217" s="1"/>
      <c r="L217" s="1"/>
      <c r="M217" s="1"/>
    </row>
    <row r="218" spans="1:13" ht="12.75" customHeight="1">
      <c r="A218" s="20" t="s">
        <v>190</v>
      </c>
      <c r="B218" s="1" t="s">
        <v>143</v>
      </c>
      <c r="C218" s="1"/>
      <c r="D218" s="1"/>
      <c r="E218" s="1"/>
      <c r="F218" s="1"/>
      <c r="G218" s="1"/>
      <c r="H218" s="1"/>
      <c r="I218" s="13"/>
      <c r="J218" s="1"/>
      <c r="K218" s="1"/>
      <c r="L218" s="1"/>
      <c r="M218" s="1"/>
    </row>
    <row r="219" spans="2:13" ht="12.75">
      <c r="B219" s="1"/>
      <c r="C219" s="1"/>
      <c r="D219" s="1"/>
      <c r="E219" s="1"/>
      <c r="F219" s="1"/>
      <c r="G219" s="1"/>
      <c r="H219" s="1"/>
      <c r="I219" s="13"/>
      <c r="J219" s="1"/>
      <c r="K219" s="1"/>
      <c r="L219" s="1"/>
      <c r="M219" s="1"/>
    </row>
    <row r="220" spans="2:13" ht="12.75" customHeight="1">
      <c r="B220" s="1" t="s">
        <v>22</v>
      </c>
      <c r="C220" s="1"/>
      <c r="D220" s="1"/>
      <c r="E220" s="1"/>
      <c r="F220" s="1"/>
      <c r="G220" s="1"/>
      <c r="H220" s="9" t="s">
        <v>7</v>
      </c>
      <c r="I220" s="13">
        <v>291950</v>
      </c>
      <c r="J220" s="1"/>
      <c r="K220" s="1"/>
      <c r="L220" s="1"/>
      <c r="M220" s="1"/>
    </row>
    <row r="221" spans="2:13" ht="12.75">
      <c r="B221" s="1"/>
      <c r="C221" s="1"/>
      <c r="D221" s="1"/>
      <c r="E221" s="1"/>
      <c r="F221" s="1"/>
      <c r="G221" s="1"/>
      <c r="H221" s="1"/>
      <c r="I221" s="13"/>
      <c r="J221" s="1"/>
      <c r="K221" s="1"/>
      <c r="L221" s="1"/>
      <c r="M221" s="1"/>
    </row>
    <row r="222" spans="1:13" ht="12.75" customHeight="1">
      <c r="A222" s="20" t="s">
        <v>191</v>
      </c>
      <c r="B222" s="1" t="s">
        <v>144</v>
      </c>
      <c r="C222" s="1"/>
      <c r="D222" s="1"/>
      <c r="E222" s="1"/>
      <c r="F222" s="1"/>
      <c r="G222" s="1"/>
      <c r="H222" s="9" t="s">
        <v>7</v>
      </c>
      <c r="I222" s="13">
        <f>178546+15918.46+15280.5+4947+3500+3457.48-9938.54-14615.16-6085.96-4596.35-4655.43-1926.99-4128.13-2851.14+4010.41+3637+3637+3868+3523+3723+5593.52+4010.41+3253.07+3253.07+4010.41+31524.8-3943-3500-4554-4947-3601.44-10000-3746.79+15230.97+11210.58+3898+4495-7159.72-3645.35</f>
        <v>236632.67999999996</v>
      </c>
      <c r="J222" s="1"/>
      <c r="K222" s="1"/>
      <c r="L222" s="1"/>
      <c r="M222" s="1"/>
    </row>
    <row r="223" spans="2:13" ht="12.75">
      <c r="B223" s="1"/>
      <c r="C223" s="1"/>
      <c r="D223" s="1"/>
      <c r="E223" s="1"/>
      <c r="F223" s="1"/>
      <c r="G223" s="1"/>
      <c r="H223" s="1"/>
      <c r="I223" s="13"/>
      <c r="J223" s="1"/>
      <c r="K223" s="1"/>
      <c r="L223" s="1"/>
      <c r="M223" s="1"/>
    </row>
    <row r="224" spans="1:13" ht="12.75" customHeight="1">
      <c r="A224" s="20" t="s">
        <v>192</v>
      </c>
      <c r="B224" s="1" t="s">
        <v>150</v>
      </c>
      <c r="C224" s="1"/>
      <c r="D224" s="1"/>
      <c r="E224" s="1"/>
      <c r="F224" s="1"/>
      <c r="G224" s="1"/>
      <c r="H224" s="1"/>
      <c r="I224" s="13"/>
      <c r="J224" s="13"/>
      <c r="K224" s="1"/>
      <c r="L224" s="1"/>
      <c r="M224" s="1"/>
    </row>
    <row r="225" spans="2:13" ht="12.75">
      <c r="B225" s="1"/>
      <c r="C225" s="1"/>
      <c r="D225" s="1"/>
      <c r="E225" s="1"/>
      <c r="F225" s="1"/>
      <c r="G225" s="1"/>
      <c r="H225" s="1"/>
      <c r="I225" s="13"/>
      <c r="J225" s="1"/>
      <c r="K225" s="1"/>
      <c r="L225" s="1"/>
      <c r="M225" s="1"/>
    </row>
    <row r="226" spans="2:13" ht="12.75" customHeight="1">
      <c r="B226" s="1" t="s">
        <v>21</v>
      </c>
      <c r="C226" s="1"/>
      <c r="D226" s="1"/>
      <c r="E226" s="1"/>
      <c r="F226" s="1"/>
      <c r="G226" s="1"/>
      <c r="H226" s="9" t="s">
        <v>7</v>
      </c>
      <c r="I226" s="13">
        <v>55638</v>
      </c>
      <c r="J226" s="1"/>
      <c r="K226" s="1"/>
      <c r="L226" s="1"/>
      <c r="M226" s="1"/>
    </row>
    <row r="227" spans="2:13" ht="12.75">
      <c r="B227" s="1"/>
      <c r="C227" s="1"/>
      <c r="D227" s="1"/>
      <c r="E227" s="1"/>
      <c r="F227" s="1"/>
      <c r="G227" s="1"/>
      <c r="H227" s="1"/>
      <c r="I227" s="13"/>
      <c r="J227" s="1"/>
      <c r="K227" s="1"/>
      <c r="L227" s="1"/>
      <c r="M227" s="1"/>
    </row>
    <row r="228" spans="2:13" ht="12.75" customHeight="1">
      <c r="B228" s="1" t="s">
        <v>56</v>
      </c>
      <c r="C228" s="1"/>
      <c r="D228" s="1"/>
      <c r="E228" s="1"/>
      <c r="F228" s="1"/>
      <c r="G228" s="1"/>
      <c r="H228" s="9" t="s">
        <v>7</v>
      </c>
      <c r="I228" s="13">
        <v>8999</v>
      </c>
      <c r="J228" s="1"/>
      <c r="K228" s="1"/>
      <c r="L228" s="1"/>
      <c r="M228" s="1"/>
    </row>
    <row r="229" spans="2:13" ht="12.75">
      <c r="B229" s="1"/>
      <c r="C229" s="1"/>
      <c r="D229" s="1"/>
      <c r="E229" s="1"/>
      <c r="F229" s="1"/>
      <c r="G229" s="1"/>
      <c r="H229" s="1"/>
      <c r="I229" s="13"/>
      <c r="J229" s="1"/>
      <c r="K229" s="1"/>
      <c r="L229" s="1"/>
      <c r="M229" s="1"/>
    </row>
    <row r="230" spans="2:13" ht="12.75" customHeight="1">
      <c r="B230" s="1" t="s">
        <v>20</v>
      </c>
      <c r="C230" s="1"/>
      <c r="D230" s="1"/>
      <c r="E230" s="1"/>
      <c r="F230" s="1"/>
      <c r="G230" s="1"/>
      <c r="H230" s="9" t="s">
        <v>7</v>
      </c>
      <c r="I230" s="13">
        <v>87001</v>
      </c>
      <c r="J230" s="1"/>
      <c r="K230" s="1"/>
      <c r="L230" s="1"/>
      <c r="M230" s="1"/>
    </row>
    <row r="231" spans="2:13" ht="12.75" customHeight="1">
      <c r="B231" s="1"/>
      <c r="C231" s="1"/>
      <c r="D231" s="1"/>
      <c r="E231" s="1"/>
      <c r="F231" s="1"/>
      <c r="G231" s="1"/>
      <c r="H231" s="9"/>
      <c r="I231" s="13"/>
      <c r="J231" s="1"/>
      <c r="K231" s="1"/>
      <c r="L231" s="1"/>
      <c r="M231" s="1"/>
    </row>
    <row r="232" spans="2:13" ht="12.75" customHeight="1">
      <c r="B232" s="1" t="s">
        <v>77</v>
      </c>
      <c r="C232" s="1"/>
      <c r="D232" s="1"/>
      <c r="E232" s="1"/>
      <c r="F232" s="1"/>
      <c r="G232" s="1"/>
      <c r="H232" s="9" t="s">
        <v>7</v>
      </c>
      <c r="I232" s="13">
        <v>5700</v>
      </c>
      <c r="J232" s="13"/>
      <c r="K232" s="1"/>
      <c r="L232" s="1"/>
      <c r="M232" s="1"/>
    </row>
    <row r="233" spans="2:13" ht="12.75">
      <c r="B233" s="1"/>
      <c r="C233" s="1"/>
      <c r="D233" s="1"/>
      <c r="E233" s="1"/>
      <c r="F233" s="1"/>
      <c r="G233" s="1"/>
      <c r="H233" s="1"/>
      <c r="I233" s="13"/>
      <c r="J233" s="1"/>
      <c r="K233" s="1"/>
      <c r="L233" s="1"/>
      <c r="M233" s="1"/>
    </row>
    <row r="234" spans="1:13" ht="12.75" customHeight="1">
      <c r="A234" s="20" t="s">
        <v>193</v>
      </c>
      <c r="B234" s="1" t="s">
        <v>142</v>
      </c>
      <c r="C234" s="1"/>
      <c r="D234" s="1"/>
      <c r="E234" s="1"/>
      <c r="F234" s="1"/>
      <c r="G234" s="1"/>
      <c r="H234" s="1"/>
      <c r="I234" s="13"/>
      <c r="J234" s="1"/>
      <c r="K234" s="1"/>
      <c r="L234" s="1"/>
      <c r="M234" s="1"/>
    </row>
    <row r="235" spans="2:13" ht="12.75" customHeight="1">
      <c r="B235" s="1" t="s">
        <v>147</v>
      </c>
      <c r="C235" s="1"/>
      <c r="D235" s="1"/>
      <c r="E235" s="1"/>
      <c r="F235" s="1"/>
      <c r="G235" s="1"/>
      <c r="H235" s="9" t="s">
        <v>7</v>
      </c>
      <c r="I235" s="13">
        <f>162125+11772.91+2680-(426.57+1596.11+2376)+19743.23+20318+30808.56+10105+10134</f>
        <v>263288.02</v>
      </c>
      <c r="J235" s="1">
        <f>14123.95+23595.29+23595.29+8915.98+13304.71+24122.85+534.07+30808.56+20318+83524.66+1865.87+7576.34+11772.91+2680-6696-3456-2268</f>
        <v>254318.47999999998</v>
      </c>
      <c r="K235" s="1"/>
      <c r="L235" s="1"/>
      <c r="M235" s="1"/>
    </row>
    <row r="236" spans="2:13" ht="12.75">
      <c r="B236" s="1"/>
      <c r="C236" s="1"/>
      <c r="D236" s="1"/>
      <c r="E236" s="1"/>
      <c r="F236" s="1"/>
      <c r="G236" s="1"/>
      <c r="H236" s="1"/>
      <c r="I236" s="13"/>
      <c r="J236" s="13">
        <f>I235-J235</f>
        <v>8969.540000000037</v>
      </c>
      <c r="K236" s="1"/>
      <c r="L236" s="1"/>
      <c r="M236" s="1"/>
    </row>
    <row r="237" spans="1:13" ht="12.75" customHeight="1">
      <c r="A237" s="20" t="s">
        <v>194</v>
      </c>
      <c r="B237" s="1" t="s">
        <v>145</v>
      </c>
      <c r="C237" s="1"/>
      <c r="D237" s="1"/>
      <c r="E237" s="1"/>
      <c r="F237" s="1"/>
      <c r="G237" s="1"/>
      <c r="H237" s="1"/>
      <c r="I237" s="13"/>
      <c r="J237" s="1"/>
      <c r="K237" s="1"/>
      <c r="L237" s="1"/>
      <c r="M237" s="1"/>
    </row>
    <row r="238" spans="2:13" ht="12.75" customHeight="1">
      <c r="B238" s="1" t="s">
        <v>146</v>
      </c>
      <c r="C238" s="1"/>
      <c r="D238" s="1"/>
      <c r="E238" s="1"/>
      <c r="F238" s="1"/>
      <c r="G238" s="1"/>
      <c r="H238" s="9" t="s">
        <v>7</v>
      </c>
      <c r="I238" s="13">
        <f>68569+4879+5768.22+10980+5816.56+9507+4922-5389.96</f>
        <v>105051.81999999999</v>
      </c>
      <c r="J238" s="1">
        <f>18494.28+7561.56+22175.45+5389.96+5058.12+2643+920.9+18494.28+7561.56+22175.45+5389.96+5058.12+2643+920.9</f>
        <v>124486.54</v>
      </c>
      <c r="K238" s="1"/>
      <c r="L238" s="1"/>
      <c r="M238" s="1"/>
    </row>
    <row r="239" spans="2:13" ht="12.75">
      <c r="B239" s="1"/>
      <c r="C239" s="1"/>
      <c r="D239" s="1"/>
      <c r="E239" s="1"/>
      <c r="F239" s="1"/>
      <c r="G239" s="1"/>
      <c r="H239" s="1"/>
      <c r="I239" s="13"/>
      <c r="J239" s="13">
        <f>J238-I238</f>
        <v>19434.72</v>
      </c>
      <c r="K239" s="1"/>
      <c r="L239" s="1"/>
      <c r="M239" s="1"/>
    </row>
    <row r="240" spans="1:13" ht="12.75" customHeight="1">
      <c r="A240" s="20" t="s">
        <v>195</v>
      </c>
      <c r="B240" s="1" t="s">
        <v>148</v>
      </c>
      <c r="C240" s="1"/>
      <c r="D240" s="1"/>
      <c r="E240" s="1"/>
      <c r="F240" s="1"/>
      <c r="G240" s="1"/>
      <c r="H240" s="1"/>
      <c r="I240" s="13"/>
      <c r="J240" s="1"/>
      <c r="K240" s="1"/>
      <c r="L240" s="1"/>
      <c r="M240" s="1"/>
    </row>
    <row r="241" spans="2:13" ht="12.75" customHeight="1">
      <c r="B241" s="1" t="s">
        <v>149</v>
      </c>
      <c r="C241" s="1"/>
      <c r="D241" s="1"/>
      <c r="E241" s="1"/>
      <c r="F241" s="1"/>
      <c r="G241" s="1"/>
      <c r="H241" s="9" t="s">
        <v>7</v>
      </c>
      <c r="I241" s="13">
        <f>18245.68+9506.85+3437.5+9708.5+11407+11956</f>
        <v>64261.53</v>
      </c>
      <c r="J241" s="1"/>
      <c r="K241" s="1"/>
      <c r="L241" s="1"/>
      <c r="M241" s="1"/>
    </row>
    <row r="242" spans="2:13" ht="12.75">
      <c r="B242" s="1"/>
      <c r="C242" s="1"/>
      <c r="D242" s="1"/>
      <c r="E242" s="1"/>
      <c r="F242" s="1"/>
      <c r="G242" s="1"/>
      <c r="H242" s="1"/>
      <c r="I242" s="13"/>
      <c r="J242" s="1"/>
      <c r="K242" s="1"/>
      <c r="L242" s="1"/>
      <c r="M242" s="1"/>
    </row>
    <row r="243" spans="1:13" ht="12.75" customHeight="1">
      <c r="A243" s="20" t="s">
        <v>196</v>
      </c>
      <c r="B243" s="1" t="s">
        <v>151</v>
      </c>
      <c r="C243" s="1"/>
      <c r="D243" s="1"/>
      <c r="E243" s="1"/>
      <c r="F243" s="1"/>
      <c r="G243" s="1"/>
      <c r="H243" s="9" t="s">
        <v>7</v>
      </c>
      <c r="I243" s="13">
        <v>6000</v>
      </c>
      <c r="J243" s="1"/>
      <c r="K243" s="1"/>
      <c r="L243" s="1"/>
      <c r="M243" s="1"/>
    </row>
    <row r="244" spans="2:13" ht="12.75">
      <c r="B244" s="1"/>
      <c r="C244" s="1"/>
      <c r="D244" s="1"/>
      <c r="E244" s="1"/>
      <c r="F244" s="1"/>
      <c r="G244" s="1"/>
      <c r="H244" s="1"/>
      <c r="I244" s="13"/>
      <c r="J244" s="1"/>
      <c r="K244" s="1"/>
      <c r="L244" s="1"/>
      <c r="M244" s="1"/>
    </row>
    <row r="245" spans="2:13" ht="12.75" customHeight="1">
      <c r="B245" s="1"/>
      <c r="C245" s="1"/>
      <c r="D245" s="1"/>
      <c r="E245" s="1"/>
      <c r="F245" s="1"/>
      <c r="G245" s="1"/>
      <c r="H245" s="9"/>
      <c r="I245" s="13"/>
      <c r="J245" s="1"/>
      <c r="K245" s="1"/>
      <c r="L245" s="1"/>
      <c r="M245" s="1"/>
    </row>
    <row r="246" spans="2:13" ht="13.5" thickBot="1">
      <c r="B246" s="1"/>
      <c r="C246" s="1"/>
      <c r="D246" s="1"/>
      <c r="E246" s="1"/>
      <c r="F246" s="15" t="s">
        <v>15</v>
      </c>
      <c r="G246" s="15"/>
      <c r="H246" s="15"/>
      <c r="I246" s="16">
        <f>SUM(I61:I244)</f>
        <v>27106925.070000004</v>
      </c>
      <c r="J246" s="1"/>
      <c r="K246" s="1"/>
      <c r="L246" s="1"/>
      <c r="M246" s="1"/>
    </row>
    <row r="247" spans="2:13" ht="12.75" customHeight="1">
      <c r="B247" s="1" t="s">
        <v>35</v>
      </c>
      <c r="C247" s="1"/>
      <c r="D247" s="1"/>
      <c r="E247" s="1"/>
      <c r="F247" s="1"/>
      <c r="G247" s="1"/>
      <c r="H247" s="1"/>
      <c r="I247" s="1"/>
      <c r="J247" s="13">
        <f>I246+I56</f>
        <v>54584562.260000005</v>
      </c>
      <c r="K247" s="22">
        <v>54584562.8</v>
      </c>
      <c r="L247" s="13">
        <f>K247-J247</f>
        <v>0.5399999916553497</v>
      </c>
      <c r="M247" s="1"/>
    </row>
    <row r="248" spans="2:13" ht="12.75" customHeight="1" thickBot="1">
      <c r="B248" s="1"/>
      <c r="C248" s="1"/>
      <c r="D248" s="1"/>
      <c r="E248" s="1"/>
      <c r="F248" s="1"/>
      <c r="G248" s="1"/>
      <c r="H248" s="1"/>
      <c r="I248" s="1"/>
      <c r="J248" s="37">
        <v>50713255.42000001</v>
      </c>
      <c r="K248" s="1"/>
      <c r="L248" s="1"/>
      <c r="M248" s="1"/>
    </row>
    <row r="249" spans="1:13" ht="15.75" customHeight="1">
      <c r="A249" s="61" t="s">
        <v>78</v>
      </c>
      <c r="B249" s="61"/>
      <c r="C249" s="61"/>
      <c r="D249" s="61"/>
      <c r="E249" s="61"/>
      <c r="F249" s="61"/>
      <c r="G249" s="61"/>
      <c r="H249" s="61"/>
      <c r="I249" s="19">
        <v>50713255.42</v>
      </c>
      <c r="J249" s="36">
        <f>J247-J248</f>
        <v>3871306.839999996</v>
      </c>
      <c r="K249" s="57">
        <f>I263-I308</f>
        <v>3871307.3899999997</v>
      </c>
      <c r="L249" s="18"/>
      <c r="M249" s="18"/>
    </row>
    <row r="251" ht="12.75" hidden="1"/>
    <row r="252" spans="1:13" ht="17.25" customHeight="1">
      <c r="A252" s="39" t="s">
        <v>94</v>
      </c>
      <c r="B252" s="39"/>
      <c r="C252" s="39"/>
      <c r="D252" s="39"/>
      <c r="E252" s="39"/>
      <c r="F252" s="39"/>
      <c r="G252" s="39"/>
      <c r="H252" s="39"/>
      <c r="I252" s="39"/>
      <c r="J252" s="1"/>
      <c r="K252" s="1"/>
      <c r="L252" s="1"/>
      <c r="M252" s="1"/>
    </row>
    <row r="253" spans="1:12" ht="18.75" customHeight="1">
      <c r="A253" s="1" t="s">
        <v>65</v>
      </c>
      <c r="B253" s="1"/>
      <c r="C253" s="1"/>
      <c r="D253" s="1"/>
      <c r="E253" s="1"/>
      <c r="F253" s="62">
        <f>I34-I249</f>
        <v>3871307.3800000027</v>
      </c>
      <c r="G253" s="62"/>
      <c r="H253" s="1"/>
      <c r="I253" s="1"/>
      <c r="J253" s="1"/>
      <c r="K253" s="1"/>
      <c r="L253" s="1"/>
    </row>
    <row r="254" ht="12.75">
      <c r="I254" s="23"/>
    </row>
    <row r="255" ht="12.75" hidden="1">
      <c r="I255" s="23"/>
    </row>
    <row r="256" ht="12.75" hidden="1">
      <c r="I256" s="23"/>
    </row>
    <row r="257" ht="12.75" hidden="1">
      <c r="I257" s="23"/>
    </row>
    <row r="258" ht="12.75" hidden="1"/>
    <row r="259" spans="1:12" ht="19.5" customHeight="1">
      <c r="A259" s="44" t="s">
        <v>95</v>
      </c>
      <c r="B259" s="43"/>
      <c r="C259" s="43"/>
      <c r="D259" s="43"/>
      <c r="E259" s="43"/>
      <c r="F259" s="43"/>
      <c r="G259" s="43"/>
      <c r="H259" s="43"/>
      <c r="I259" s="43"/>
      <c r="J259" s="43"/>
      <c r="K259" s="43"/>
      <c r="L259" s="43"/>
    </row>
    <row r="261" ht="12.75" hidden="1"/>
    <row r="262" spans="1:13" ht="41.25" customHeight="1">
      <c r="A262" s="63" t="s">
        <v>203</v>
      </c>
      <c r="B262" s="64" t="s">
        <v>204</v>
      </c>
      <c r="C262" s="65"/>
      <c r="D262" s="65"/>
      <c r="E262" s="65"/>
      <c r="F262" s="65"/>
      <c r="G262" s="65"/>
      <c r="H262" s="65"/>
      <c r="I262" s="65"/>
      <c r="J262" s="1"/>
      <c r="K262" s="1"/>
      <c r="L262" s="1"/>
      <c r="M262" s="1"/>
    </row>
    <row r="263" ht="15">
      <c r="I263" s="29">
        <f>SUM(I267:I292)</f>
        <v>4317331.52</v>
      </c>
    </row>
    <row r="264" ht="12.75" hidden="1"/>
    <row r="265" spans="2:13" ht="12.75" customHeight="1">
      <c r="B265" s="42" t="s">
        <v>74</v>
      </c>
      <c r="C265" s="43"/>
      <c r="D265" s="43"/>
      <c r="E265" s="43"/>
      <c r="F265" s="43"/>
      <c r="G265" s="43"/>
      <c r="H265" s="43"/>
      <c r="I265" s="43"/>
      <c r="J265" s="43"/>
      <c r="K265" s="43"/>
      <c r="L265" s="43"/>
      <c r="M265" s="43"/>
    </row>
    <row r="267" spans="1:9" s="1" customFormat="1" ht="27.75" customHeight="1">
      <c r="A267" s="20"/>
      <c r="B267" s="40" t="s">
        <v>82</v>
      </c>
      <c r="C267" s="40"/>
      <c r="D267" s="40"/>
      <c r="E267" s="40"/>
      <c r="F267" s="40"/>
      <c r="H267" s="9" t="s">
        <v>7</v>
      </c>
      <c r="I267" s="22">
        <f>7039.46+1536865.29+365164.57</f>
        <v>1909069.32</v>
      </c>
    </row>
    <row r="268" spans="8:9" ht="12.75">
      <c r="H268" s="20"/>
      <c r="I268" s="23"/>
    </row>
    <row r="269" spans="1:9" s="1" customFormat="1" ht="12.75" customHeight="1">
      <c r="A269" s="20"/>
      <c r="B269" s="1" t="s">
        <v>83</v>
      </c>
      <c r="H269" s="9" t="s">
        <v>7</v>
      </c>
      <c r="I269" s="22">
        <f>10134</f>
        <v>10134</v>
      </c>
    </row>
    <row r="270" spans="1:9" s="1" customFormat="1" ht="12.75">
      <c r="A270" s="20"/>
      <c r="B270" s="21" t="s">
        <v>39</v>
      </c>
      <c r="H270" s="20"/>
      <c r="I270" s="22"/>
    </row>
    <row r="271" spans="1:9" s="1" customFormat="1" ht="28.5" customHeight="1">
      <c r="A271" s="20"/>
      <c r="B271" s="39" t="s">
        <v>84</v>
      </c>
      <c r="C271" s="39"/>
      <c r="D271" s="39"/>
      <c r="E271" s="39"/>
      <c r="F271" s="39"/>
      <c r="G271" s="39"/>
      <c r="H271" s="9" t="s">
        <v>7</v>
      </c>
      <c r="I271" s="22">
        <f>26743.24+28520.75+17862.09+385031.18+63493.49</f>
        <v>521650.75</v>
      </c>
    </row>
    <row r="272" spans="1:9" s="1" customFormat="1" ht="12.75">
      <c r="A272" s="20"/>
      <c r="H272" s="20"/>
      <c r="I272" s="22"/>
    </row>
    <row r="273" spans="1:9" s="1" customFormat="1" ht="12.75" customHeight="1">
      <c r="A273" s="20"/>
      <c r="B273" s="1" t="s">
        <v>81</v>
      </c>
      <c r="H273" s="9" t="s">
        <v>7</v>
      </c>
      <c r="I273" s="22">
        <f>285609.13+50265.93</f>
        <v>335875.06</v>
      </c>
    </row>
    <row r="274" spans="1:9" s="1" customFormat="1" ht="12.75">
      <c r="A274" s="20"/>
      <c r="H274" s="20"/>
      <c r="I274" s="22"/>
    </row>
    <row r="275" spans="1:9" s="1" customFormat="1" ht="12.75" customHeight="1">
      <c r="A275" s="20"/>
      <c r="B275" s="1" t="s">
        <v>80</v>
      </c>
      <c r="H275" s="9" t="s">
        <v>7</v>
      </c>
      <c r="I275" s="22">
        <v>4922</v>
      </c>
    </row>
    <row r="276" spans="1:9" s="1" customFormat="1" ht="12.75">
      <c r="A276" s="20"/>
      <c r="H276" s="20"/>
      <c r="I276" s="22"/>
    </row>
    <row r="277" spans="1:9" s="1" customFormat="1" ht="12.75">
      <c r="A277" s="20"/>
      <c r="B277" s="1" t="s">
        <v>85</v>
      </c>
      <c r="H277" s="9" t="s">
        <v>7</v>
      </c>
      <c r="I277" s="22">
        <v>5700</v>
      </c>
    </row>
    <row r="278" spans="1:9" s="1" customFormat="1" ht="12.75">
      <c r="A278" s="20"/>
      <c r="H278" s="20"/>
      <c r="I278" s="22"/>
    </row>
    <row r="279" spans="1:9" s="1" customFormat="1" ht="12.75">
      <c r="A279" s="20"/>
      <c r="B279" s="1" t="s">
        <v>86</v>
      </c>
      <c r="H279" s="9" t="s">
        <v>7</v>
      </c>
      <c r="I279" s="22">
        <f>15230.97+11210.58+3898+4495</f>
        <v>34834.55</v>
      </c>
    </row>
    <row r="280" spans="1:9" s="1" customFormat="1" ht="12.75">
      <c r="A280" s="20"/>
      <c r="H280" s="20"/>
      <c r="I280" s="22"/>
    </row>
    <row r="281" spans="1:9" s="1" customFormat="1" ht="12.75" customHeight="1">
      <c r="A281" s="20"/>
      <c r="B281" s="1" t="s">
        <v>87</v>
      </c>
      <c r="H281" s="9" t="s">
        <v>7</v>
      </c>
      <c r="I281" s="22">
        <f>4939+86558+6820+63982.82</f>
        <v>162299.82</v>
      </c>
    </row>
    <row r="282" spans="1:9" s="1" customFormat="1" ht="12.75" customHeight="1">
      <c r="A282" s="20"/>
      <c r="H282" s="9"/>
      <c r="I282" s="22"/>
    </row>
    <row r="283" spans="1:9" s="1" customFormat="1" ht="12.75" customHeight="1">
      <c r="A283" s="20"/>
      <c r="B283" s="1" t="s">
        <v>88</v>
      </c>
      <c r="H283" s="9" t="s">
        <v>7</v>
      </c>
      <c r="I283" s="22">
        <f>79498.38+36772.63</f>
        <v>116271.01000000001</v>
      </c>
    </row>
    <row r="284" spans="1:9" s="1" customFormat="1" ht="12.75" customHeight="1">
      <c r="A284" s="20"/>
      <c r="H284" s="9"/>
      <c r="I284" s="22"/>
    </row>
    <row r="285" spans="1:9" s="1" customFormat="1" ht="12.75" customHeight="1">
      <c r="A285" s="20"/>
      <c r="B285" s="1" t="s">
        <v>96</v>
      </c>
      <c r="H285" s="9" t="s">
        <v>7</v>
      </c>
      <c r="I285" s="22">
        <v>603568.97</v>
      </c>
    </row>
    <row r="286" spans="1:9" s="1" customFormat="1" ht="12.75" customHeight="1">
      <c r="A286" s="20"/>
      <c r="H286" s="9"/>
      <c r="I286" s="22"/>
    </row>
    <row r="287" spans="1:9" s="1" customFormat="1" ht="12.75" customHeight="1">
      <c r="A287" s="20"/>
      <c r="B287" s="1" t="s">
        <v>97</v>
      </c>
      <c r="H287" s="9" t="s">
        <v>7</v>
      </c>
      <c r="I287" s="22">
        <v>154115.33</v>
      </c>
    </row>
    <row r="288" spans="1:9" s="1" customFormat="1" ht="12.75" customHeight="1">
      <c r="A288" s="20"/>
      <c r="H288" s="9"/>
      <c r="I288" s="22"/>
    </row>
    <row r="289" spans="1:9" s="1" customFormat="1" ht="12.75" customHeight="1">
      <c r="A289" s="20"/>
      <c r="B289" s="1" t="s">
        <v>98</v>
      </c>
      <c r="H289" s="9" t="s">
        <v>7</v>
      </c>
      <c r="I289" s="22">
        <v>445390.71</v>
      </c>
    </row>
    <row r="290" spans="1:9" s="1" customFormat="1" ht="12.75" customHeight="1">
      <c r="A290" s="20"/>
      <c r="H290" s="9"/>
      <c r="I290" s="22"/>
    </row>
    <row r="291" spans="1:9" s="1" customFormat="1" ht="27" customHeight="1">
      <c r="A291" s="20"/>
      <c r="B291" s="39" t="s">
        <v>99</v>
      </c>
      <c r="C291" s="39"/>
      <c r="D291" s="39"/>
      <c r="E291" s="39"/>
      <c r="F291" s="39"/>
      <c r="G291" s="39"/>
      <c r="H291" s="9" t="s">
        <v>7</v>
      </c>
      <c r="I291" s="22">
        <v>13500</v>
      </c>
    </row>
    <row r="292" spans="8:9" ht="12.75" hidden="1">
      <c r="H292" s="20"/>
      <c r="I292" s="23"/>
    </row>
    <row r="293" spans="2:13" ht="12.75" customHeight="1" hidden="1">
      <c r="B293" s="1" t="s">
        <v>60</v>
      </c>
      <c r="C293" s="1"/>
      <c r="D293" s="1"/>
      <c r="E293" s="1"/>
      <c r="F293" s="1"/>
      <c r="G293" s="1"/>
      <c r="H293" s="9" t="s">
        <v>7</v>
      </c>
      <c r="I293" s="22"/>
      <c r="J293" s="1"/>
      <c r="K293" s="1"/>
      <c r="L293" s="1"/>
      <c r="M293" s="1"/>
    </row>
    <row r="294" spans="2:13" ht="12.75" customHeight="1" hidden="1">
      <c r="B294" s="1"/>
      <c r="C294" s="1"/>
      <c r="D294" s="1"/>
      <c r="E294" s="1"/>
      <c r="F294" s="1"/>
      <c r="G294" s="1"/>
      <c r="H294" s="9"/>
      <c r="I294" s="22"/>
      <c r="J294" s="1"/>
      <c r="K294" s="1"/>
      <c r="L294" s="1"/>
      <c r="M294" s="1"/>
    </row>
    <row r="295" spans="2:13" ht="12.75" customHeight="1" hidden="1">
      <c r="B295" s="1" t="s">
        <v>61</v>
      </c>
      <c r="C295" s="1"/>
      <c r="D295" s="1"/>
      <c r="E295" s="1"/>
      <c r="F295" s="1"/>
      <c r="G295" s="1"/>
      <c r="H295" s="9" t="s">
        <v>7</v>
      </c>
      <c r="I295" s="22"/>
      <c r="J295" s="1"/>
      <c r="K295" s="1"/>
      <c r="L295" s="1"/>
      <c r="M295" s="1"/>
    </row>
    <row r="296" spans="2:13" ht="12.75" customHeight="1" hidden="1">
      <c r="B296" s="1"/>
      <c r="C296" s="1"/>
      <c r="D296" s="1"/>
      <c r="E296" s="1"/>
      <c r="F296" s="1"/>
      <c r="G296" s="1"/>
      <c r="H296" s="9"/>
      <c r="I296" s="22"/>
      <c r="J296" s="1"/>
      <c r="K296" s="1"/>
      <c r="L296" s="1"/>
      <c r="M296" s="1"/>
    </row>
    <row r="297" spans="2:13" ht="12.75" customHeight="1" hidden="1">
      <c r="B297" s="1" t="s">
        <v>62</v>
      </c>
      <c r="C297" s="1"/>
      <c r="D297" s="1"/>
      <c r="E297" s="1"/>
      <c r="F297" s="1"/>
      <c r="G297" s="1"/>
      <c r="H297" s="9" t="s">
        <v>7</v>
      </c>
      <c r="I297" s="22"/>
      <c r="J297" s="1"/>
      <c r="K297" s="1"/>
      <c r="L297" s="1"/>
      <c r="M297" s="1"/>
    </row>
    <row r="298" spans="2:13" ht="12.75" customHeight="1" hidden="1">
      <c r="B298" s="1"/>
      <c r="C298" s="1"/>
      <c r="D298" s="1"/>
      <c r="E298" s="1"/>
      <c r="F298" s="1"/>
      <c r="G298" s="1"/>
      <c r="H298" s="9"/>
      <c r="I298" s="22"/>
      <c r="J298" s="1"/>
      <c r="K298" s="1"/>
      <c r="L298" s="1"/>
      <c r="M298" s="1"/>
    </row>
    <row r="299" spans="2:13" ht="12.75" customHeight="1" hidden="1">
      <c r="B299" s="1" t="s">
        <v>63</v>
      </c>
      <c r="C299" s="1"/>
      <c r="D299" s="1"/>
      <c r="E299" s="1"/>
      <c r="F299" s="1"/>
      <c r="G299" s="1"/>
      <c r="H299" s="9" t="s">
        <v>7</v>
      </c>
      <c r="I299" s="22"/>
      <c r="J299" s="1"/>
      <c r="K299" s="1"/>
      <c r="L299" s="1"/>
      <c r="M299" s="1"/>
    </row>
    <row r="300" spans="2:13" ht="12.75" customHeight="1" hidden="1">
      <c r="B300" s="1"/>
      <c r="C300" s="1"/>
      <c r="D300" s="1"/>
      <c r="E300" s="1"/>
      <c r="F300" s="1"/>
      <c r="G300" s="1"/>
      <c r="H300" s="9"/>
      <c r="I300" s="22"/>
      <c r="J300" s="1"/>
      <c r="K300" s="1"/>
      <c r="L300" s="1"/>
      <c r="M300" s="1"/>
    </row>
    <row r="301" spans="2:9" ht="27" customHeight="1" hidden="1">
      <c r="B301" s="39" t="s">
        <v>71</v>
      </c>
      <c r="C301" s="39"/>
      <c r="D301" s="39"/>
      <c r="E301" s="39"/>
      <c r="F301" s="39"/>
      <c r="G301" s="39"/>
      <c r="H301" s="9" t="s">
        <v>7</v>
      </c>
      <c r="I301" s="23"/>
    </row>
    <row r="302" spans="2:13" ht="12.75" customHeight="1" hidden="1">
      <c r="B302" s="1"/>
      <c r="C302" s="1"/>
      <c r="D302" s="1"/>
      <c r="E302" s="1"/>
      <c r="F302" s="1"/>
      <c r="G302" s="1"/>
      <c r="H302" s="9"/>
      <c r="I302" s="22"/>
      <c r="J302" s="1"/>
      <c r="K302" s="1"/>
      <c r="L302" s="1"/>
      <c r="M302" s="1"/>
    </row>
    <row r="303" spans="2:13" ht="12.75" customHeight="1" hidden="1">
      <c r="B303" s="1" t="s">
        <v>64</v>
      </c>
      <c r="C303" s="1"/>
      <c r="D303" s="1"/>
      <c r="E303" s="1"/>
      <c r="F303" s="1"/>
      <c r="G303" s="1"/>
      <c r="H303" s="9" t="s">
        <v>7</v>
      </c>
      <c r="I303" s="22"/>
      <c r="J303" s="1"/>
      <c r="K303" s="1"/>
      <c r="L303" s="1"/>
      <c r="M303" s="1"/>
    </row>
    <row r="304" spans="2:13" ht="12.75" customHeight="1" hidden="1">
      <c r="B304" s="1"/>
      <c r="C304" s="1"/>
      <c r="D304" s="1"/>
      <c r="E304" s="1"/>
      <c r="F304" s="1"/>
      <c r="G304" s="1"/>
      <c r="H304" s="9"/>
      <c r="I304" s="22"/>
      <c r="J304" s="1"/>
      <c r="K304" s="1"/>
      <c r="L304" s="1"/>
      <c r="M304" s="1"/>
    </row>
    <row r="305" spans="2:13" ht="12.75" customHeight="1" hidden="1">
      <c r="B305" s="1" t="s">
        <v>66</v>
      </c>
      <c r="C305" s="1"/>
      <c r="D305" s="1"/>
      <c r="E305" s="1"/>
      <c r="F305" s="1"/>
      <c r="G305" s="1"/>
      <c r="H305" s="9" t="s">
        <v>7</v>
      </c>
      <c r="I305" s="22"/>
      <c r="J305" s="1"/>
      <c r="K305" s="1"/>
      <c r="L305" s="1"/>
      <c r="M305" s="1"/>
    </row>
    <row r="306" ht="12.75" hidden="1"/>
    <row r="307" spans="1:13" ht="22.5" customHeight="1">
      <c r="A307" s="63" t="s">
        <v>109</v>
      </c>
      <c r="B307" s="65" t="s">
        <v>205</v>
      </c>
      <c r="C307" s="65"/>
      <c r="D307" s="65"/>
      <c r="E307" s="65"/>
      <c r="F307" s="65"/>
      <c r="G307" s="65"/>
      <c r="H307" s="65"/>
      <c r="I307" s="65"/>
      <c r="J307" s="22"/>
      <c r="K307" s="1"/>
      <c r="L307" s="1"/>
      <c r="M307" s="1"/>
    </row>
    <row r="308" spans="2:13" ht="15" customHeight="1">
      <c r="B308" s="22"/>
      <c r="C308" s="22"/>
      <c r="D308" s="22"/>
      <c r="E308" s="22"/>
      <c r="F308" s="22"/>
      <c r="G308" s="22"/>
      <c r="H308" s="24"/>
      <c r="I308" s="31">
        <f>SUM(I311:I313)</f>
        <v>446024.13</v>
      </c>
      <c r="J308" s="22"/>
      <c r="K308" s="22"/>
      <c r="L308" s="22"/>
      <c r="M308" s="22"/>
    </row>
    <row r="309" ht="12" customHeight="1">
      <c r="B309" t="s">
        <v>75</v>
      </c>
    </row>
    <row r="310" ht="6" customHeight="1"/>
    <row r="311" spans="2:13" ht="25.5" customHeight="1">
      <c r="B311" s="49" t="s">
        <v>206</v>
      </c>
      <c r="C311" s="49"/>
      <c r="D311" s="49"/>
      <c r="E311" s="49"/>
      <c r="F311" s="49"/>
      <c r="G311" s="49"/>
      <c r="H311" s="9" t="s">
        <v>7</v>
      </c>
      <c r="I311" s="66">
        <f>1524.39+1042.61+51560+22534+58915.67+130611.97+15848+1180+5940+49578+2060+61309.75+16606.83</f>
        <v>418711.22000000003</v>
      </c>
      <c r="J311" s="1"/>
      <c r="K311" s="1"/>
      <c r="L311" s="1"/>
      <c r="M311" s="1"/>
    </row>
    <row r="312" spans="2:13" ht="8.25" customHeight="1">
      <c r="B312" s="38"/>
      <c r="C312" s="38"/>
      <c r="D312" s="38"/>
      <c r="E312" s="38"/>
      <c r="F312" s="38"/>
      <c r="G312" s="38"/>
      <c r="H312" s="9"/>
      <c r="I312" s="30"/>
      <c r="J312" s="1"/>
      <c r="K312" s="1"/>
      <c r="L312" s="1"/>
      <c r="M312" s="1"/>
    </row>
    <row r="313" spans="2:13" ht="14.25" customHeight="1">
      <c r="B313" s="49" t="s">
        <v>100</v>
      </c>
      <c r="C313" s="49"/>
      <c r="D313" s="49"/>
      <c r="E313" s="49"/>
      <c r="F313" s="38"/>
      <c r="G313" s="38"/>
      <c r="H313" s="9" t="s">
        <v>7</v>
      </c>
      <c r="I313" s="30">
        <v>27312.91</v>
      </c>
      <c r="J313" s="1"/>
      <c r="K313" s="1"/>
      <c r="L313" s="1"/>
      <c r="M313" s="1"/>
    </row>
    <row r="314" spans="2:13" ht="12" customHeight="1">
      <c r="B314" s="38"/>
      <c r="C314" s="38"/>
      <c r="D314" s="38"/>
      <c r="E314" s="38"/>
      <c r="F314" s="38"/>
      <c r="G314" s="38"/>
      <c r="H314" s="9"/>
      <c r="I314" s="30"/>
      <c r="J314" s="1"/>
      <c r="K314" s="1"/>
      <c r="L314" s="1"/>
      <c r="M314" s="1"/>
    </row>
    <row r="315" spans="1:12" s="34" customFormat="1" ht="20.25" customHeight="1">
      <c r="A315" s="47" t="s">
        <v>3</v>
      </c>
      <c r="B315" s="48"/>
      <c r="C315" s="48"/>
      <c r="D315" s="48"/>
      <c r="E315" s="48"/>
      <c r="F315" s="48"/>
      <c r="G315" s="48"/>
      <c r="H315" s="48"/>
      <c r="I315" s="48"/>
      <c r="J315" s="48"/>
      <c r="K315" s="48"/>
      <c r="L315" s="48"/>
    </row>
    <row r="317" spans="1:12" ht="24.75" customHeight="1">
      <c r="A317" s="40" t="s">
        <v>214</v>
      </c>
      <c r="B317" s="40"/>
      <c r="C317" s="40"/>
      <c r="D317" s="40"/>
      <c r="E317" s="40"/>
      <c r="F317" s="40"/>
      <c r="G317" s="40"/>
      <c r="H317" s="40"/>
      <c r="I317" s="40"/>
      <c r="J317" s="1"/>
      <c r="K317" s="1"/>
      <c r="L317" s="1"/>
    </row>
    <row r="318" spans="2:13" ht="12.75" customHeight="1">
      <c r="B318" s="25"/>
      <c r="C318" s="1"/>
      <c r="D318" s="1"/>
      <c r="E318" s="1"/>
      <c r="F318" s="67" t="s">
        <v>209</v>
      </c>
      <c r="G318" s="67"/>
      <c r="H318" s="9" t="s">
        <v>7</v>
      </c>
      <c r="I318" s="27">
        <f>SUM(I322:I340)</f>
        <v>1277609.04</v>
      </c>
      <c r="J318" s="1"/>
      <c r="K318" s="1"/>
      <c r="L318" s="1"/>
      <c r="M318" s="1"/>
    </row>
    <row r="319" spans="1:13" ht="12.75" customHeight="1">
      <c r="A319" s="68" t="s">
        <v>213</v>
      </c>
      <c r="B319" s="68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2" s="1" customFormat="1" ht="12.75" customHeight="1">
      <c r="A320" s="20"/>
      <c r="B320" s="25" t="s">
        <v>76</v>
      </c>
    </row>
    <row r="321" s="1" customFormat="1" ht="10.5" customHeight="1">
      <c r="A321" s="20"/>
    </row>
    <row r="322" spans="1:9" s="1" customFormat="1" ht="12.75" customHeight="1">
      <c r="A322" s="20"/>
      <c r="B322" s="21" t="s">
        <v>79</v>
      </c>
      <c r="H322" s="9" t="s">
        <v>7</v>
      </c>
      <c r="I322" s="1">
        <f>21276.11+2147.19</f>
        <v>23423.3</v>
      </c>
    </row>
    <row r="323" spans="1:9" s="1" customFormat="1" ht="6.75" customHeight="1">
      <c r="A323" s="20"/>
      <c r="H323" s="9"/>
      <c r="I323" s="26"/>
    </row>
    <row r="324" spans="1:9" s="1" customFormat="1" ht="12.75" customHeight="1">
      <c r="A324" s="20"/>
      <c r="B324" s="21" t="s">
        <v>207</v>
      </c>
      <c r="H324" s="9" t="s">
        <v>7</v>
      </c>
      <c r="I324" s="22">
        <f>2700+344.75+4641.93+54897.82+7286.54</f>
        <v>69871.04</v>
      </c>
    </row>
    <row r="325" spans="1:9" s="1" customFormat="1" ht="10.5" customHeight="1">
      <c r="A325" s="20"/>
      <c r="H325" s="20"/>
      <c r="I325" s="26"/>
    </row>
    <row r="326" spans="1:9" s="1" customFormat="1" ht="12.75" customHeight="1">
      <c r="A326" s="20"/>
      <c r="B326" s="25" t="s">
        <v>216</v>
      </c>
      <c r="H326" s="20"/>
      <c r="I326" s="26"/>
    </row>
    <row r="327" spans="1:9" s="1" customFormat="1" ht="10.5" customHeight="1">
      <c r="A327" s="20"/>
      <c r="H327" s="20"/>
      <c r="I327" s="26"/>
    </row>
    <row r="328" spans="1:9" s="1" customFormat="1" ht="12.75" customHeight="1">
      <c r="A328" s="20"/>
      <c r="B328" s="21" t="s">
        <v>79</v>
      </c>
      <c r="H328" s="9" t="s">
        <v>7</v>
      </c>
      <c r="I328" s="26">
        <v>0</v>
      </c>
    </row>
    <row r="329" spans="1:9" s="1" customFormat="1" ht="7.5" customHeight="1">
      <c r="A329" s="20"/>
      <c r="H329" s="20"/>
      <c r="I329" s="26"/>
    </row>
    <row r="330" spans="1:9" s="1" customFormat="1" ht="12.75" customHeight="1">
      <c r="A330" s="20"/>
      <c r="B330" s="21" t="s">
        <v>207</v>
      </c>
      <c r="H330" s="9" t="s">
        <v>7</v>
      </c>
      <c r="I330" s="26">
        <v>9840.8</v>
      </c>
    </row>
    <row r="331" spans="1:9" s="1" customFormat="1" ht="10.5" customHeight="1">
      <c r="A331" s="20"/>
      <c r="H331" s="20"/>
      <c r="I331" s="26"/>
    </row>
    <row r="332" spans="1:9" s="1" customFormat="1" ht="12.75" customHeight="1">
      <c r="A332" s="20"/>
      <c r="B332" s="25" t="s">
        <v>217</v>
      </c>
      <c r="H332" s="20"/>
      <c r="I332" s="26"/>
    </row>
    <row r="333" spans="1:9" s="1" customFormat="1" ht="10.5" customHeight="1">
      <c r="A333" s="20"/>
      <c r="H333" s="20"/>
      <c r="I333" s="26"/>
    </row>
    <row r="334" spans="1:9" s="1" customFormat="1" ht="12.75" customHeight="1">
      <c r="A334" s="20"/>
      <c r="B334" s="21" t="s">
        <v>79</v>
      </c>
      <c r="H334" s="9" t="s">
        <v>7</v>
      </c>
      <c r="I334" s="26">
        <v>116331.57</v>
      </c>
    </row>
    <row r="335" spans="1:9" s="1" customFormat="1" ht="6.75" customHeight="1">
      <c r="A335" s="20"/>
      <c r="H335" s="20"/>
      <c r="I335" s="26"/>
    </row>
    <row r="336" spans="1:9" s="1" customFormat="1" ht="12.75" customHeight="1">
      <c r="A336" s="20"/>
      <c r="B336" s="21" t="s">
        <v>207</v>
      </c>
      <c r="H336" s="9" t="s">
        <v>7</v>
      </c>
      <c r="I336" s="26">
        <v>368297.6</v>
      </c>
    </row>
    <row r="337" spans="1:8" s="1" customFormat="1" ht="10.5" customHeight="1">
      <c r="A337" s="20"/>
      <c r="H337" s="20"/>
    </row>
    <row r="338" spans="1:8" s="1" customFormat="1" ht="12.75" customHeight="1">
      <c r="A338" s="20"/>
      <c r="B338" s="25" t="s">
        <v>218</v>
      </c>
      <c r="H338" s="20"/>
    </row>
    <row r="339" spans="1:8" s="1" customFormat="1" ht="10.5" customHeight="1">
      <c r="A339" s="20"/>
      <c r="H339" s="20"/>
    </row>
    <row r="340" spans="1:9" s="1" customFormat="1" ht="12.75" customHeight="1">
      <c r="A340" s="20"/>
      <c r="B340" s="25" t="s">
        <v>208</v>
      </c>
      <c r="H340" s="9" t="s">
        <v>7</v>
      </c>
      <c r="I340" s="26">
        <v>689844.73</v>
      </c>
    </row>
    <row r="341" spans="1:2" s="1" customFormat="1" ht="12.75">
      <c r="A341" s="20"/>
      <c r="B341" s="1" t="s">
        <v>4</v>
      </c>
    </row>
    <row r="342" s="1" customFormat="1" ht="12.75" customHeight="1">
      <c r="A342" s="20"/>
    </row>
    <row r="343" spans="1:2" s="1" customFormat="1" ht="12.75" customHeight="1">
      <c r="A343" s="20"/>
      <c r="B343" s="2" t="s">
        <v>5</v>
      </c>
    </row>
    <row r="344" s="1" customFormat="1" ht="12.75">
      <c r="A344" s="20"/>
    </row>
    <row r="345" spans="1:2" s="1" customFormat="1" ht="12.75" customHeight="1">
      <c r="A345" s="20"/>
      <c r="B345" s="21" t="s">
        <v>41</v>
      </c>
    </row>
    <row r="346" spans="1:9" s="1" customFormat="1" ht="12.75" customHeight="1">
      <c r="A346" s="20"/>
      <c r="B346" s="1" t="s">
        <v>89</v>
      </c>
      <c r="I346" s="28">
        <v>3165000</v>
      </c>
    </row>
    <row r="347" spans="1:9" s="1" customFormat="1" ht="12.75">
      <c r="A347" s="20"/>
      <c r="I347" s="26"/>
    </row>
    <row r="348" spans="1:9" s="1" customFormat="1" ht="12.75" customHeight="1">
      <c r="A348" s="20"/>
      <c r="B348" s="21" t="s">
        <v>67</v>
      </c>
      <c r="I348" s="26"/>
    </row>
    <row r="349" spans="1:9" s="1" customFormat="1" ht="12.75" customHeight="1">
      <c r="A349" s="20"/>
      <c r="B349" s="1" t="s">
        <v>40</v>
      </c>
      <c r="I349" s="26">
        <v>30000</v>
      </c>
    </row>
    <row r="350" spans="1:9" s="1" customFormat="1" ht="12.75">
      <c r="A350" s="20"/>
      <c r="I350" s="26"/>
    </row>
    <row r="351" spans="1:9" s="1" customFormat="1" ht="12.75" customHeight="1">
      <c r="A351" s="20"/>
      <c r="B351" s="21" t="s">
        <v>68</v>
      </c>
      <c r="I351" s="26"/>
    </row>
    <row r="352" spans="1:9" s="1" customFormat="1" ht="12.75" customHeight="1">
      <c r="A352" s="20"/>
      <c r="B352" s="1" t="s">
        <v>72</v>
      </c>
      <c r="I352" s="26">
        <v>15000</v>
      </c>
    </row>
    <row r="353" spans="1:9" s="1" customFormat="1" ht="12.75">
      <c r="A353" s="20"/>
      <c r="I353" s="26"/>
    </row>
    <row r="354" spans="1:9" s="1" customFormat="1" ht="12.75" customHeight="1">
      <c r="A354" s="20"/>
      <c r="B354" s="21" t="s">
        <v>69</v>
      </c>
      <c r="I354" s="26"/>
    </row>
    <row r="355" spans="1:9" s="1" customFormat="1" ht="12.75" customHeight="1">
      <c r="A355" s="20"/>
      <c r="B355" s="1" t="s">
        <v>43</v>
      </c>
      <c r="I355" s="26">
        <v>10000</v>
      </c>
    </row>
    <row r="356" spans="1:9" s="1" customFormat="1" ht="12.75">
      <c r="A356" s="20"/>
      <c r="I356" s="26"/>
    </row>
    <row r="357" spans="1:9" s="1" customFormat="1" ht="12.75" customHeight="1">
      <c r="A357" s="20"/>
      <c r="B357" s="25" t="s">
        <v>42</v>
      </c>
      <c r="I357" s="26">
        <f>SUM(I346:I355)</f>
        <v>3220000</v>
      </c>
    </row>
    <row r="358" s="1" customFormat="1" ht="12.75">
      <c r="A358" s="20"/>
    </row>
    <row r="359" spans="2:13" ht="12.75" customHeight="1">
      <c r="B359" s="42" t="s">
        <v>210</v>
      </c>
      <c r="C359" s="43"/>
      <c r="D359" s="43"/>
      <c r="E359" s="43"/>
      <c r="F359" s="43"/>
      <c r="G359" s="43"/>
      <c r="H359" s="43"/>
      <c r="I359" s="43"/>
      <c r="J359" s="43"/>
      <c r="K359" s="43"/>
      <c r="L359" s="43"/>
      <c r="M359" s="43"/>
    </row>
  </sheetData>
  <mergeCells count="31">
    <mergeCell ref="B77:F77"/>
    <mergeCell ref="B291:G291"/>
    <mergeCell ref="B313:E313"/>
    <mergeCell ref="A2:I2"/>
    <mergeCell ref="A4:I4"/>
    <mergeCell ref="A6:I6"/>
    <mergeCell ref="G1:I1"/>
    <mergeCell ref="A249:H249"/>
    <mergeCell ref="A252:I252"/>
    <mergeCell ref="B359:M359"/>
    <mergeCell ref="A315:L315"/>
    <mergeCell ref="B311:G311"/>
    <mergeCell ref="B307:I307"/>
    <mergeCell ref="B301:G301"/>
    <mergeCell ref="A317:I317"/>
    <mergeCell ref="F318:G318"/>
    <mergeCell ref="A319:B319"/>
    <mergeCell ref="B7:F7"/>
    <mergeCell ref="F253:G253"/>
    <mergeCell ref="B58:I58"/>
    <mergeCell ref="B40:I40"/>
    <mergeCell ref="B202:G202"/>
    <mergeCell ref="B271:G271"/>
    <mergeCell ref="B267:F267"/>
    <mergeCell ref="B265:M265"/>
    <mergeCell ref="A259:L259"/>
    <mergeCell ref="B262:I262"/>
    <mergeCell ref="B192:G192"/>
    <mergeCell ref="B194:E194"/>
    <mergeCell ref="B196:E196"/>
    <mergeCell ref="B198:E198"/>
  </mergeCells>
  <printOptions/>
  <pageMargins left="0.75" right="0.49" top="0.46" bottom="0.84" header="0.3" footer="0.5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KRUPSKI MŁYN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Kroczek</dc:creator>
  <cp:keywords/>
  <dc:description/>
  <cp:lastModifiedBy>Kroczek</cp:lastModifiedBy>
  <cp:lastPrinted>2011-03-31T10:36:06Z</cp:lastPrinted>
  <dcterms:created xsi:type="dcterms:W3CDTF">2006-11-06T10:09:16Z</dcterms:created>
  <dcterms:modified xsi:type="dcterms:W3CDTF">2011-03-31T10:39:48Z</dcterms:modified>
  <cp:category/>
  <cp:version/>
  <cp:contentType/>
  <cp:contentStatus/>
</cp:coreProperties>
</file>